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"/>
    </mc:Choice>
  </mc:AlternateContent>
  <xr:revisionPtr revIDLastSave="0" documentId="13_ncr:1_{8C93A81B-E2DC-4073-A67D-451E64BD8587}" xr6:coauthVersionLast="47" xr6:coauthVersionMax="47" xr10:uidLastSave="{00000000-0000-0000-0000-000000000000}"/>
  <bookViews>
    <workbookView xWindow="-120" yWindow="-120" windowWidth="20730" windowHeight="11310" xr2:uid="{15548479-C92D-47ED-B945-3BFA71671F9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K15" i="1"/>
  <c r="K14" i="1"/>
  <c r="M10" i="1"/>
  <c r="N10" i="1"/>
  <c r="L10" i="1"/>
  <c r="I10" i="1"/>
  <c r="L11" i="1"/>
  <c r="K10" i="1"/>
  <c r="H10" i="1"/>
  <c r="M7" i="1"/>
  <c r="M4" i="1"/>
  <c r="M3" i="1"/>
  <c r="M6" i="1" s="1"/>
  <c r="J7" i="1"/>
  <c r="J5" i="1"/>
  <c r="I12" i="1"/>
  <c r="I11" i="1"/>
  <c r="L18" i="1"/>
  <c r="M18" i="1"/>
  <c r="M17" i="1"/>
  <c r="M14" i="1"/>
  <c r="L14" i="1"/>
  <c r="M15" i="1"/>
  <c r="L15" i="1"/>
  <c r="L16" i="1" s="1"/>
  <c r="I6" i="1"/>
  <c r="J6" i="1"/>
  <c r="K6" i="1"/>
  <c r="K8" i="1" s="1"/>
  <c r="G8" i="1" s="1"/>
  <c r="L6" i="1"/>
  <c r="L8" i="1" s="1"/>
  <c r="N6" i="1"/>
  <c r="N8" i="1" s="1"/>
  <c r="H6" i="1"/>
  <c r="H8" i="1" s="1"/>
  <c r="J15" i="1"/>
  <c r="N16" i="1"/>
  <c r="N18" i="1" s="1"/>
  <c r="M16" i="1"/>
  <c r="K16" i="1"/>
  <c r="K18" i="1" s="1"/>
  <c r="I15" i="1"/>
  <c r="H15" i="1"/>
  <c r="I14" i="1"/>
  <c r="I16" i="1" s="1"/>
  <c r="I18" i="1" s="1"/>
  <c r="H14" i="1"/>
  <c r="H16" i="1" s="1"/>
  <c r="H18" i="1" s="1"/>
  <c r="I8" i="1"/>
  <c r="J4" i="1"/>
  <c r="J3" i="1"/>
  <c r="L12" i="1" l="1"/>
  <c r="J10" i="1"/>
  <c r="M8" i="1"/>
  <c r="J14" i="1"/>
  <c r="J16" i="1"/>
  <c r="J18" i="1" s="1"/>
  <c r="J8" i="1"/>
  <c r="F8" i="1"/>
</calcChain>
</file>

<file path=xl/sharedStrings.xml><?xml version="1.0" encoding="utf-8"?>
<sst xmlns="http://schemas.openxmlformats.org/spreadsheetml/2006/main" count="27" uniqueCount="25">
  <si>
    <t>百萬美元</t>
    <phoneticPr fontId="1" type="noConversion"/>
  </si>
  <si>
    <t>純利</t>
    <phoneticPr fontId="1" type="noConversion"/>
  </si>
  <si>
    <t>1H21</t>
    <phoneticPr fontId="1" type="noConversion"/>
  </si>
  <si>
    <t>FY20</t>
    <phoneticPr fontId="1" type="noConversion"/>
  </si>
  <si>
    <t>2H20</t>
    <phoneticPr fontId="1" type="noConversion"/>
  </si>
  <si>
    <t>1H20</t>
    <phoneticPr fontId="1" type="noConversion"/>
  </si>
  <si>
    <t>FY19</t>
    <phoneticPr fontId="1" type="noConversion"/>
  </si>
  <si>
    <t>上限</t>
    <phoneticPr fontId="1" type="noConversion"/>
  </si>
  <si>
    <t>下限</t>
    <phoneticPr fontId="1" type="noConversion"/>
  </si>
  <si>
    <t>收入</t>
    <phoneticPr fontId="1" type="noConversion"/>
  </si>
  <si>
    <t>成本</t>
    <phoneticPr fontId="1" type="noConversion"/>
  </si>
  <si>
    <t>稅</t>
    <phoneticPr fontId="1" type="noConversion"/>
  </si>
  <si>
    <t>稅前利潤</t>
    <phoneticPr fontId="1" type="noConversion"/>
  </si>
  <si>
    <t>2H19</t>
    <phoneticPr fontId="1" type="noConversion"/>
  </si>
  <si>
    <t>1H19</t>
    <phoneticPr fontId="1" type="noConversion"/>
  </si>
  <si>
    <t>每股純利（美元）</t>
    <phoneticPr fontId="1" type="noConversion"/>
  </si>
  <si>
    <t>每股派息（美元）</t>
    <phoneticPr fontId="1" type="noConversion"/>
  </si>
  <si>
    <t>派息比率 （%）</t>
    <phoneticPr fontId="1" type="noConversion"/>
  </si>
  <si>
    <t>帳面值</t>
    <phoneticPr fontId="1" type="noConversion"/>
  </si>
  <si>
    <t>借貸</t>
    <phoneticPr fontId="1" type="noConversion"/>
  </si>
  <si>
    <t>現金</t>
    <phoneticPr fontId="1" type="noConversion"/>
  </si>
  <si>
    <t>淨借貸</t>
    <phoneticPr fontId="1" type="noConversion"/>
  </si>
  <si>
    <t>負債比率（%）</t>
    <phoneticPr fontId="1" type="noConversion"/>
  </si>
  <si>
    <t>投資虧損</t>
    <phoneticPr fontId="1" type="noConversion"/>
  </si>
  <si>
    <t>股數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</si>
</sst>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38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9" fontId="0" fillId="0" borderId="0" xfId="1" applyFont="1">
      <alignment vertical="center"/>
    </xf>
    <xf numFmtId="176" fontId="0" fillId="0" borderId="0" xfId="0" applyNumberForma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EE72-A7C9-4850-AC7A-A578D75E16D2}">
  <dimension ref="E1:N18"/>
  <sheetViews>
    <sheetView tabSelected="1" zoomScaleNormal="100" workbookViewId="0">
      <selection activeCell="H11" sqref="H11:I11"/>
    </sheetView>
  </sheetViews>
  <sheetFormatPr defaultRowHeight="16.5" x14ac:dyDescent="0.25"/>
  <cols>
    <col min="10" max="10" width="10" bestFit="1" customWidth="1"/>
  </cols>
  <sheetData>
    <row r="1" spans="5:14" x14ac:dyDescent="0.25">
      <c r="F1" t="s">
        <v>2</v>
      </c>
      <c r="G1" t="s">
        <v>2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13</v>
      </c>
      <c r="N1" t="s">
        <v>14</v>
      </c>
    </row>
    <row r="2" spans="5:14" x14ac:dyDescent="0.25">
      <c r="E2" t="s">
        <v>0</v>
      </c>
      <c r="F2" t="s">
        <v>7</v>
      </c>
      <c r="G2" t="s">
        <v>8</v>
      </c>
    </row>
    <row r="3" spans="5:14" x14ac:dyDescent="0.25">
      <c r="E3" t="s">
        <v>9</v>
      </c>
      <c r="F3" s="2"/>
      <c r="G3" s="2"/>
      <c r="H3" s="2">
        <v>1107.3599999999999</v>
      </c>
      <c r="I3" s="2">
        <v>2053.77</v>
      </c>
      <c r="J3" s="2">
        <f>I3-K3</f>
        <v>1018.7370000000001</v>
      </c>
      <c r="K3" s="2">
        <v>1035.0329999999999</v>
      </c>
      <c r="L3" s="2">
        <v>1975.952</v>
      </c>
      <c r="M3" s="2">
        <f>L3-N3</f>
        <v>1045.5219999999999</v>
      </c>
      <c r="N3" s="2">
        <v>930.43</v>
      </c>
    </row>
    <row r="4" spans="5:14" x14ac:dyDescent="0.25">
      <c r="E4" s="4" t="s">
        <v>10</v>
      </c>
      <c r="F4" s="5"/>
      <c r="G4" s="5"/>
      <c r="H4" s="5">
        <v>-819.73800000000006</v>
      </c>
      <c r="I4" s="5">
        <v>-1412.0409999999999</v>
      </c>
      <c r="J4" s="5">
        <f>I4-K4</f>
        <v>-730.72399999999993</v>
      </c>
      <c r="K4" s="5">
        <v>-681.31700000000001</v>
      </c>
      <c r="L4" s="5">
        <v>-1201.0260000000001</v>
      </c>
      <c r="M4" s="2">
        <f>L4-N4</f>
        <v>-622.22600000000011</v>
      </c>
      <c r="N4" s="2">
        <v>-578.79999999999995</v>
      </c>
    </row>
    <row r="5" spans="5:14" x14ac:dyDescent="0.25">
      <c r="E5" s="1" t="s">
        <v>23</v>
      </c>
      <c r="F5" s="3"/>
      <c r="G5" s="3"/>
      <c r="H5" s="3">
        <v>0</v>
      </c>
      <c r="I5" s="3">
        <v>-78.727999999999994</v>
      </c>
      <c r="J5" s="3">
        <f>I5-K5</f>
        <v>-78.727999999999994</v>
      </c>
      <c r="K5" s="3">
        <v>0</v>
      </c>
      <c r="L5" s="3">
        <v>0</v>
      </c>
      <c r="M5" s="1">
        <v>0</v>
      </c>
      <c r="N5" s="1">
        <v>0</v>
      </c>
    </row>
    <row r="6" spans="5:14" x14ac:dyDescent="0.25">
      <c r="E6" s="6" t="s">
        <v>12</v>
      </c>
      <c r="F6" s="5"/>
      <c r="G6" s="5"/>
      <c r="H6" s="5">
        <f>SUM(H3:H5)</f>
        <v>287.62199999999984</v>
      </c>
      <c r="I6" s="5">
        <f t="shared" ref="I6:N6" si="0">SUM(I3:I5)</f>
        <v>563.00100000000009</v>
      </c>
      <c r="J6" s="5">
        <f t="shared" si="0"/>
        <v>209.28500000000014</v>
      </c>
      <c r="K6" s="5">
        <f t="shared" si="0"/>
        <v>353.71599999999989</v>
      </c>
      <c r="L6" s="5">
        <f t="shared" si="0"/>
        <v>774.92599999999993</v>
      </c>
      <c r="M6" s="5">
        <f t="shared" si="0"/>
        <v>423.29599999999982</v>
      </c>
      <c r="N6" s="5">
        <f t="shared" si="0"/>
        <v>351.63</v>
      </c>
    </row>
    <row r="7" spans="5:14" x14ac:dyDescent="0.25">
      <c r="E7" s="7" t="s">
        <v>11</v>
      </c>
      <c r="F7" s="3"/>
      <c r="G7" s="3"/>
      <c r="H7" s="3">
        <v>-33.697000000000003</v>
      </c>
      <c r="I7" s="3">
        <v>-53.16</v>
      </c>
      <c r="J7" s="3">
        <f>I7-K7</f>
        <v>-22.775999999999996</v>
      </c>
      <c r="K7" s="3">
        <v>-30.384</v>
      </c>
      <c r="L7" s="3">
        <v>-72.667000000000002</v>
      </c>
      <c r="M7" s="3">
        <f>L7-N7</f>
        <v>-42.177000000000007</v>
      </c>
      <c r="N7" s="3">
        <v>-30.49</v>
      </c>
    </row>
    <row r="8" spans="5:14" x14ac:dyDescent="0.25">
      <c r="E8" t="s">
        <v>1</v>
      </c>
      <c r="F8" s="2">
        <f>K8*0.8</f>
        <v>258.66559999999993</v>
      </c>
      <c r="G8" s="2">
        <f>K8*0.75</f>
        <v>242.49899999999991</v>
      </c>
      <c r="H8" s="2">
        <f>H6+H7</f>
        <v>253.92499999999984</v>
      </c>
      <c r="I8" s="2">
        <f t="shared" ref="I8:N8" si="1">I6+I7</f>
        <v>509.84100000000012</v>
      </c>
      <c r="J8" s="2">
        <f t="shared" si="1"/>
        <v>186.50900000000013</v>
      </c>
      <c r="K8" s="2">
        <f t="shared" si="1"/>
        <v>323.33199999999988</v>
      </c>
      <c r="L8" s="2">
        <f t="shared" si="1"/>
        <v>702.2589999999999</v>
      </c>
      <c r="M8" s="2">
        <f t="shared" si="1"/>
        <v>381.1189999999998</v>
      </c>
      <c r="N8" s="2">
        <f t="shared" si="1"/>
        <v>321.14</v>
      </c>
    </row>
    <row r="9" spans="5:14" x14ac:dyDescent="0.25">
      <c r="E9" t="s">
        <v>24</v>
      </c>
      <c r="F9" s="2"/>
      <c r="G9" s="2"/>
      <c r="H9" s="2">
        <v>694.01</v>
      </c>
      <c r="I9" s="2">
        <v>694.01</v>
      </c>
      <c r="J9" s="2">
        <v>694.01</v>
      </c>
      <c r="K9" s="2">
        <v>694.01</v>
      </c>
      <c r="L9" s="2">
        <v>694.01</v>
      </c>
      <c r="M9" s="2">
        <v>694.01</v>
      </c>
      <c r="N9" s="2">
        <v>694.01</v>
      </c>
    </row>
    <row r="10" spans="5:14" x14ac:dyDescent="0.25">
      <c r="E10" t="s">
        <v>15</v>
      </c>
      <c r="H10" s="9">
        <f>H8/H9</f>
        <v>0.36588089508796678</v>
      </c>
      <c r="I10" s="9">
        <f>I8/I9</f>
        <v>0.73463062491894948</v>
      </c>
      <c r="J10" s="9">
        <f>I10-K10</f>
        <v>0.26874108442241501</v>
      </c>
      <c r="K10" s="9">
        <f>K8/K9</f>
        <v>0.46588954049653447</v>
      </c>
      <c r="L10" s="9">
        <f>L8/L9</f>
        <v>1.0118859958790218</v>
      </c>
      <c r="M10" s="9">
        <f>M8/M9</f>
        <v>0.54915491131251681</v>
      </c>
      <c r="N10" s="9">
        <f>N8/N9</f>
        <v>0.4627310845665048</v>
      </c>
    </row>
    <row r="11" spans="5:14" x14ac:dyDescent="0.25">
      <c r="E11" t="s">
        <v>16</v>
      </c>
      <c r="H11">
        <v>0.10979999999999999</v>
      </c>
      <c r="I11">
        <f>J11+K11</f>
        <v>0.2571</v>
      </c>
      <c r="J11">
        <v>0.1173</v>
      </c>
      <c r="K11">
        <v>0.13980000000000001</v>
      </c>
      <c r="L11">
        <f>M11+N11</f>
        <v>0.35409999999999997</v>
      </c>
      <c r="M11">
        <v>0.21529999999999999</v>
      </c>
      <c r="N11">
        <v>0.13880000000000001</v>
      </c>
    </row>
    <row r="12" spans="5:14" x14ac:dyDescent="0.25">
      <c r="E12" t="s">
        <v>17</v>
      </c>
      <c r="H12" s="8"/>
      <c r="I12" s="8">
        <f>I11/I10</f>
        <v>0.34997179708968079</v>
      </c>
      <c r="J12" s="8"/>
      <c r="K12" s="8"/>
      <c r="L12" s="8">
        <f>L11/L10</f>
        <v>0.34994060738274624</v>
      </c>
      <c r="M12" s="8"/>
      <c r="N12" s="8"/>
    </row>
    <row r="14" spans="5:14" x14ac:dyDescent="0.25">
      <c r="E14" t="s">
        <v>19</v>
      </c>
      <c r="F14" s="2"/>
      <c r="G14" s="2"/>
      <c r="H14" s="2">
        <f>15431+1567</f>
        <v>16998</v>
      </c>
      <c r="I14" s="2">
        <f>1746+14952</f>
        <v>16698</v>
      </c>
      <c r="J14" s="2">
        <f>I14</f>
        <v>16698</v>
      </c>
      <c r="K14" s="2">
        <f>14231+1636</f>
        <v>15867</v>
      </c>
      <c r="L14" s="2">
        <f>1715+11591</f>
        <v>13306</v>
      </c>
      <c r="M14" s="2">
        <f>1715+11591</f>
        <v>13306</v>
      </c>
      <c r="N14" s="2">
        <f>1757+11151</f>
        <v>12908</v>
      </c>
    </row>
    <row r="15" spans="5:14" x14ac:dyDescent="0.25">
      <c r="E15" s="1" t="s">
        <v>20</v>
      </c>
      <c r="F15" s="3"/>
      <c r="G15" s="3"/>
      <c r="H15" s="3">
        <f>252+209</f>
        <v>461</v>
      </c>
      <c r="I15" s="3">
        <f>226+181</f>
        <v>407</v>
      </c>
      <c r="J15" s="3">
        <f>I15</f>
        <v>407</v>
      </c>
      <c r="K15" s="3">
        <f>355+80</f>
        <v>435</v>
      </c>
      <c r="L15" s="3">
        <f>203+84</f>
        <v>287</v>
      </c>
      <c r="M15" s="3">
        <f>203+84</f>
        <v>287</v>
      </c>
      <c r="N15" s="3">
        <f>177+118</f>
        <v>295</v>
      </c>
    </row>
    <row r="16" spans="5:14" x14ac:dyDescent="0.25">
      <c r="E16" t="s">
        <v>21</v>
      </c>
      <c r="H16" s="2">
        <f t="shared" ref="H16:N16" si="2">H14-H15</f>
        <v>16537</v>
      </c>
      <c r="I16" s="2">
        <f t="shared" si="2"/>
        <v>16291</v>
      </c>
      <c r="J16" s="2">
        <f t="shared" si="2"/>
        <v>16291</v>
      </c>
      <c r="K16" s="2">
        <f t="shared" si="2"/>
        <v>15432</v>
      </c>
      <c r="L16" s="2">
        <f t="shared" si="2"/>
        <v>13019</v>
      </c>
      <c r="M16" s="2">
        <f t="shared" si="2"/>
        <v>13019</v>
      </c>
      <c r="N16" s="2">
        <f t="shared" si="2"/>
        <v>12613</v>
      </c>
    </row>
    <row r="17" spans="5:14" x14ac:dyDescent="0.25">
      <c r="E17" t="s">
        <v>18</v>
      </c>
      <c r="H17" s="2">
        <v>4992</v>
      </c>
      <c r="I17" s="2">
        <v>4777</v>
      </c>
      <c r="J17" s="2">
        <v>4777</v>
      </c>
      <c r="K17" s="2">
        <v>4641</v>
      </c>
      <c r="L17" s="2">
        <v>4580</v>
      </c>
      <c r="M17" s="2">
        <f>L17</f>
        <v>4580</v>
      </c>
      <c r="N17" s="2">
        <v>4291</v>
      </c>
    </row>
    <row r="18" spans="5:14" x14ac:dyDescent="0.25">
      <c r="E18" t="s">
        <v>22</v>
      </c>
      <c r="H18" s="8">
        <f>H16/H17</f>
        <v>3.3127003205128207</v>
      </c>
      <c r="I18" s="8">
        <f>I16/I17</f>
        <v>3.4102993510571489</v>
      </c>
      <c r="J18" s="8">
        <f>J16/J17</f>
        <v>3.4102993510571489</v>
      </c>
      <c r="K18" s="8">
        <f t="shared" ref="K18:N18" si="3">K16/K17</f>
        <v>3.3251454427925018</v>
      </c>
      <c r="L18" s="8">
        <f t="shared" si="3"/>
        <v>2.842576419213974</v>
      </c>
      <c r="M18" s="8">
        <f t="shared" si="3"/>
        <v>2.842576419213974</v>
      </c>
      <c r="N18" s="8">
        <f t="shared" si="3"/>
        <v>2.9394080633884876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2021-07-04T18:01:08Z</dcterms:created>
  <dcterms:modified xsi:type="dcterms:W3CDTF">2021-08-19T21:49:52Z</dcterms:modified>
</cp:coreProperties>
</file>