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128B1278-C728-44CA-9E08-58338D5D8BB7}" xr6:coauthVersionLast="47" xr6:coauthVersionMax="47" xr10:uidLastSave="{00000000-0000-0000-0000-000000000000}"/>
  <bookViews>
    <workbookView xWindow="-120" yWindow="-120" windowWidth="19440" windowHeight="10320" activeTab="2" xr2:uid="{11361C88-1B88-40EA-9E6F-D5C86A0FC75A}"/>
  </bookViews>
  <sheets>
    <sheet name="Global Stock Market ETF" sheetId="1" r:id="rId1"/>
    <sheet name="Currency" sheetId="2" r:id="rId2"/>
    <sheet name="bond etf and other ETF" sheetId="5" r:id="rId3"/>
    <sheet name="small banks" sheetId="7" r:id="rId4"/>
  </sheets>
  <definedNames>
    <definedName name="_xlnm._FilterDatabase" localSheetId="0" hidden="1">'Global Stock Market ETF'!$A$1:$V$48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a="1"/>
  <c r="E6" i="5" s="1"/>
  <c r="F6" i="5" a="1"/>
  <c r="F6" i="5" s="1"/>
  <c r="G6" i="5" a="1"/>
  <c r="G6" i="5" s="1"/>
  <c r="H6" i="5" a="1"/>
  <c r="H6" i="5" s="1"/>
  <c r="I6" i="5" a="1"/>
  <c r="I6" i="5" s="1"/>
  <c r="J6" i="5" a="1"/>
  <c r="J6" i="5" s="1"/>
  <c r="K6" i="5" a="1"/>
  <c r="K6" i="5" s="1"/>
  <c r="S6" i="5"/>
  <c r="D6" i="5" a="1"/>
  <c r="D6" i="5" s="1"/>
  <c r="C6" i="5" a="1"/>
  <c r="C6" i="5" s="1"/>
  <c r="C17" i="5" a="1"/>
  <c r="C17" i="5" s="1"/>
  <c r="C18" i="5" a="1"/>
  <c r="C18" i="5" s="1"/>
  <c r="C27" i="5" a="1"/>
  <c r="C27" i="5" s="1"/>
  <c r="S33" i="1"/>
  <c r="K33" i="1" a="1"/>
  <c r="K33" i="1" s="1"/>
  <c r="J33" i="1" a="1"/>
  <c r="J33" i="1" s="1"/>
  <c r="I33" i="1" a="1"/>
  <c r="I33" i="1" s="1"/>
  <c r="H33" i="1" a="1"/>
  <c r="H33" i="1" s="1"/>
  <c r="G33" i="1" a="1"/>
  <c r="G33" i="1" s="1"/>
  <c r="F33" i="1" a="1"/>
  <c r="F33" i="1" s="1"/>
  <c r="E33" i="1" a="1"/>
  <c r="E33" i="1" s="1"/>
  <c r="D33" i="1" a="1"/>
  <c r="D33" i="1" s="1"/>
  <c r="D15" i="1" a="1"/>
  <c r="D15" i="1" s="1"/>
  <c r="E15" i="1" a="1"/>
  <c r="E15" i="1" s="1"/>
  <c r="F15" i="1" a="1"/>
  <c r="F15" i="1" s="1"/>
  <c r="G15" i="1" a="1"/>
  <c r="G15" i="1" s="1"/>
  <c r="H15" i="1" a="1"/>
  <c r="H15" i="1" s="1"/>
  <c r="I15" i="1" a="1"/>
  <c r="I15" i="1" s="1"/>
  <c r="J15" i="1" a="1"/>
  <c r="J15" i="1" s="1"/>
  <c r="K15" i="1" a="1"/>
  <c r="K15" i="1" s="1"/>
  <c r="S15" i="1"/>
  <c r="D9" i="1" a="1"/>
  <c r="D9" i="1" s="1"/>
  <c r="E9" i="1" a="1"/>
  <c r="E9" i="1" s="1"/>
  <c r="F9" i="1" a="1"/>
  <c r="F9" i="1" s="1"/>
  <c r="G9" i="1" a="1"/>
  <c r="G9" i="1" s="1"/>
  <c r="H9" i="1" a="1"/>
  <c r="H9" i="1" s="1"/>
  <c r="I9" i="1" a="1"/>
  <c r="I9" i="1" s="1"/>
  <c r="J9" i="1" a="1"/>
  <c r="J9" i="1" s="1"/>
  <c r="K9" i="1" a="1"/>
  <c r="K9" i="1" s="1"/>
  <c r="S9" i="1"/>
  <c r="D26" i="1" a="1"/>
  <c r="D26" i="1" s="1"/>
  <c r="E26" i="1" a="1"/>
  <c r="E26" i="1" s="1"/>
  <c r="F26" i="1" a="1"/>
  <c r="F26" i="1" s="1"/>
  <c r="G26" i="1" a="1"/>
  <c r="G26" i="1" s="1"/>
  <c r="H26" i="1" a="1"/>
  <c r="H26" i="1" s="1"/>
  <c r="I26" i="1" a="1"/>
  <c r="I26" i="1" s="1"/>
  <c r="J26" i="1" a="1"/>
  <c r="J26" i="1" s="1"/>
  <c r="K26" i="1" a="1"/>
  <c r="K26" i="1" s="1"/>
  <c r="S26" i="1"/>
  <c r="D24" i="1" a="1"/>
  <c r="D24" i="1" s="1"/>
  <c r="E24" i="1" a="1"/>
  <c r="E24" i="1" s="1"/>
  <c r="F24" i="1" a="1"/>
  <c r="F24" i="1" s="1"/>
  <c r="G24" i="1" a="1"/>
  <c r="G24" i="1" s="1"/>
  <c r="H24" i="1" a="1"/>
  <c r="H24" i="1" s="1"/>
  <c r="I24" i="1" a="1"/>
  <c r="I24" i="1" s="1"/>
  <c r="J24" i="1" a="1"/>
  <c r="J24" i="1" s="1"/>
  <c r="K24" i="1" a="1"/>
  <c r="K24" i="1" s="1"/>
  <c r="S24" i="1"/>
  <c r="D22" i="1" a="1"/>
  <c r="D22" i="1" s="1"/>
  <c r="E22" i="1" a="1"/>
  <c r="E22" i="1" s="1"/>
  <c r="F22" i="1" a="1"/>
  <c r="F22" i="1" s="1"/>
  <c r="G22" i="1" a="1"/>
  <c r="G22" i="1" s="1"/>
  <c r="H22" i="1" a="1"/>
  <c r="H22" i="1" s="1"/>
  <c r="I22" i="1" a="1"/>
  <c r="I22" i="1" s="1"/>
  <c r="J22" i="1" a="1"/>
  <c r="J22" i="1" s="1"/>
  <c r="K22" i="1" a="1"/>
  <c r="K22" i="1" s="1"/>
  <c r="S22" i="1"/>
  <c r="D31" i="1" a="1"/>
  <c r="D31" i="1" s="1"/>
  <c r="E31" i="1" a="1"/>
  <c r="E31" i="1" s="1"/>
  <c r="F31" i="1" a="1"/>
  <c r="F31" i="1" s="1"/>
  <c r="G31" i="1" a="1"/>
  <c r="G31" i="1" s="1"/>
  <c r="H31" i="1" a="1"/>
  <c r="H31" i="1" s="1"/>
  <c r="I31" i="1" a="1"/>
  <c r="I31" i="1" s="1"/>
  <c r="J31" i="1" a="1"/>
  <c r="J31" i="1" s="1"/>
  <c r="K31" i="1" a="1"/>
  <c r="K31" i="1" s="1"/>
  <c r="S31" i="1"/>
  <c r="D28" i="1" a="1"/>
  <c r="D28" i="1" s="1"/>
  <c r="E28" i="1" a="1"/>
  <c r="E28" i="1" s="1"/>
  <c r="F28" i="1" a="1"/>
  <c r="F28" i="1" s="1"/>
  <c r="G28" i="1" a="1"/>
  <c r="G28" i="1" s="1"/>
  <c r="H28" i="1" a="1"/>
  <c r="H28" i="1" s="1"/>
  <c r="I28" i="1" a="1"/>
  <c r="I28" i="1" s="1"/>
  <c r="J28" i="1" a="1"/>
  <c r="J28" i="1" s="1"/>
  <c r="K28" i="1" a="1"/>
  <c r="K28" i="1" s="1"/>
  <c r="S28" i="1"/>
  <c r="AK25" i="5" a="1"/>
  <c r="AK25" i="5" s="1"/>
  <c r="AL25" i="5" s="1"/>
  <c r="AM25" i="5" s="1"/>
  <c r="S25" i="5"/>
  <c r="K25" i="5" a="1"/>
  <c r="K25" i="5" s="1"/>
  <c r="J25" i="5" a="1"/>
  <c r="J25" i="5" s="1"/>
  <c r="I25" i="5" a="1"/>
  <c r="I25" i="5" s="1"/>
  <c r="H25" i="5" a="1"/>
  <c r="H25" i="5" s="1"/>
  <c r="G25" i="5" a="1"/>
  <c r="G25" i="5" s="1"/>
  <c r="F25" i="5" a="1"/>
  <c r="F25" i="5" s="1"/>
  <c r="E25" i="5" a="1"/>
  <c r="E25" i="5" s="1"/>
  <c r="D25" i="5" a="1"/>
  <c r="D25" i="5" s="1"/>
  <c r="C25" i="5" a="1"/>
  <c r="C25" i="5" s="1"/>
  <c r="C21" i="5" a="1"/>
  <c r="C21" i="5" s="1"/>
  <c r="D21" i="5" a="1"/>
  <c r="D21" i="5" s="1"/>
  <c r="E21" i="5" a="1"/>
  <c r="E21" i="5" s="1"/>
  <c r="F21" i="5" a="1"/>
  <c r="F21" i="5" s="1"/>
  <c r="G21" i="5" a="1"/>
  <c r="G21" i="5" s="1"/>
  <c r="H21" i="5" a="1"/>
  <c r="H21" i="5" s="1"/>
  <c r="I21" i="5" a="1"/>
  <c r="I21" i="5" s="1"/>
  <c r="J21" i="5" a="1"/>
  <c r="J21" i="5" s="1"/>
  <c r="K21" i="5" a="1"/>
  <c r="K21" i="5" s="1"/>
  <c r="S21" i="5"/>
  <c r="T6" i="5" a="1"/>
  <c r="T24" i="1" a="1"/>
  <c r="T26" i="1" a="1"/>
  <c r="T15" i="1" a="1"/>
  <c r="T21" i="5" a="1"/>
  <c r="T9" i="1" a="1"/>
  <c r="T22" i="1" a="1"/>
  <c r="T28" i="1" a="1"/>
  <c r="T25" i="5" a="1"/>
  <c r="T31" i="1" a="1"/>
  <c r="T33" i="1" a="1"/>
  <c r="P6" i="5" l="1"/>
  <c r="Q6" i="5"/>
  <c r="T6" i="5"/>
  <c r="V6" i="5"/>
  <c r="R6" i="5"/>
  <c r="L6" i="5"/>
  <c r="P33" i="1"/>
  <c r="Q26" i="1"/>
  <c r="Q33" i="1"/>
  <c r="L33" i="1"/>
  <c r="T33" i="1"/>
  <c r="V33" i="1"/>
  <c r="R33" i="1"/>
  <c r="Q28" i="1"/>
  <c r="Q31" i="1"/>
  <c r="P22" i="1"/>
  <c r="Q24" i="1"/>
  <c r="L24" i="1"/>
  <c r="L31" i="1"/>
  <c r="L15" i="1"/>
  <c r="R24" i="1"/>
  <c r="L28" i="1"/>
  <c r="P26" i="1"/>
  <c r="R9" i="1"/>
  <c r="L9" i="1"/>
  <c r="Q9" i="1"/>
  <c r="P15" i="1"/>
  <c r="Q15" i="1"/>
  <c r="T22" i="1"/>
  <c r="T15" i="1"/>
  <c r="T28" i="1"/>
  <c r="V9" i="1"/>
  <c r="T9" i="1"/>
  <c r="T24" i="1"/>
  <c r="V24" i="1"/>
  <c r="T26" i="1"/>
  <c r="T31" i="1"/>
  <c r="R22" i="1"/>
  <c r="V22" i="1"/>
  <c r="P28" i="1"/>
  <c r="R26" i="1"/>
  <c r="V26" i="1"/>
  <c r="L22" i="1"/>
  <c r="P31" i="1"/>
  <c r="P24" i="1"/>
  <c r="P9" i="1"/>
  <c r="R28" i="1"/>
  <c r="V28" i="1"/>
  <c r="V31" i="1"/>
  <c r="R31" i="1"/>
  <c r="R15" i="1"/>
  <c r="V15" i="1"/>
  <c r="Q22" i="1"/>
  <c r="L26" i="1"/>
  <c r="L21" i="5"/>
  <c r="P25" i="5"/>
  <c r="Q21" i="5"/>
  <c r="T25" i="5"/>
  <c r="R25" i="5"/>
  <c r="V25" i="5"/>
  <c r="Q25" i="5"/>
  <c r="L25" i="5"/>
  <c r="P21" i="5"/>
  <c r="R21" i="5"/>
  <c r="T21" i="5"/>
  <c r="V21" i="5"/>
  <c r="AK21" i="5" a="1"/>
  <c r="AK21" i="5" s="1"/>
  <c r="AL21" i="5" s="1"/>
  <c r="AM21" i="5" s="1"/>
  <c r="AK23" i="5" l="1" a="1"/>
  <c r="AK23" i="5" s="1"/>
  <c r="AL23" i="5" s="1"/>
  <c r="AM23" i="5" s="1"/>
  <c r="S23" i="5"/>
  <c r="K23" i="5" a="1"/>
  <c r="K23" i="5" s="1"/>
  <c r="J23" i="5" a="1"/>
  <c r="J23" i="5" s="1"/>
  <c r="I23" i="5" a="1"/>
  <c r="I23" i="5" s="1"/>
  <c r="H23" i="5" a="1"/>
  <c r="H23" i="5" s="1"/>
  <c r="G23" i="5" a="1"/>
  <c r="G23" i="5" s="1"/>
  <c r="F23" i="5" a="1"/>
  <c r="F23" i="5" s="1"/>
  <c r="E23" i="5" a="1"/>
  <c r="E23" i="5" s="1"/>
  <c r="D23" i="5" a="1"/>
  <c r="D23" i="5" s="1"/>
  <c r="C23" i="5" a="1"/>
  <c r="C23" i="5" s="1"/>
  <c r="D18" i="5" a="1"/>
  <c r="D18" i="5" s="1"/>
  <c r="E18" i="5" a="1"/>
  <c r="E18" i="5" s="1"/>
  <c r="F18" i="5" a="1"/>
  <c r="F18" i="5" s="1"/>
  <c r="G18" i="5" a="1"/>
  <c r="G18" i="5" s="1"/>
  <c r="H18" i="5" a="1"/>
  <c r="H18" i="5" s="1"/>
  <c r="I18" i="5" a="1"/>
  <c r="I18" i="5" s="1"/>
  <c r="J18" i="5" a="1"/>
  <c r="J18" i="5" s="1"/>
  <c r="K18" i="5" a="1"/>
  <c r="K18" i="5" s="1"/>
  <c r="S18" i="5"/>
  <c r="S22" i="5"/>
  <c r="K22" i="5" a="1"/>
  <c r="K22" i="5" s="1"/>
  <c r="J22" i="5" a="1"/>
  <c r="J22" i="5" s="1"/>
  <c r="I22" i="5" a="1"/>
  <c r="I22" i="5" s="1"/>
  <c r="H22" i="5" a="1"/>
  <c r="H22" i="5" s="1"/>
  <c r="G22" i="5" a="1"/>
  <c r="G22" i="5" s="1"/>
  <c r="F22" i="5" a="1"/>
  <c r="F22" i="5" s="1"/>
  <c r="E22" i="5" a="1"/>
  <c r="E22" i="5" s="1"/>
  <c r="D22" i="5" a="1"/>
  <c r="D22" i="5" s="1"/>
  <c r="C22" i="5" a="1"/>
  <c r="C22" i="5" s="1"/>
  <c r="I21" i="1" a="1"/>
  <c r="I21" i="1" s="1"/>
  <c r="J21" i="1" a="1"/>
  <c r="J21" i="1" s="1"/>
  <c r="K21" i="1" a="1"/>
  <c r="K21" i="1" s="1"/>
  <c r="S17" i="7"/>
  <c r="K17" i="7" a="1"/>
  <c r="K17" i="7" s="1"/>
  <c r="J17" i="7" a="1"/>
  <c r="J17" i="7" s="1"/>
  <c r="I17" i="7" a="1"/>
  <c r="I17" i="7" s="1"/>
  <c r="H17" i="7" a="1"/>
  <c r="H17" i="7" s="1"/>
  <c r="G17" i="7" a="1"/>
  <c r="G17" i="7" s="1"/>
  <c r="F17" i="7" a="1"/>
  <c r="F17" i="7" s="1"/>
  <c r="E17" i="7" a="1"/>
  <c r="E17" i="7" s="1"/>
  <c r="D17" i="7" a="1"/>
  <c r="D17" i="7" s="1"/>
  <c r="C17" i="7" a="1"/>
  <c r="C17" i="7" s="1"/>
  <c r="T18" i="5" a="1"/>
  <c r="T23" i="5" a="1"/>
  <c r="T17" i="7" a="1"/>
  <c r="T22" i="5" a="1"/>
  <c r="Q18" i="5" l="1"/>
  <c r="P23" i="5"/>
  <c r="T23" i="5"/>
  <c r="V23" i="5"/>
  <c r="R23" i="5"/>
  <c r="Q23" i="5"/>
  <c r="L23" i="5"/>
  <c r="L22" i="5"/>
  <c r="P18" i="5"/>
  <c r="T18" i="5"/>
  <c r="V18" i="5"/>
  <c r="R18" i="5"/>
  <c r="L18" i="5"/>
  <c r="T22" i="5"/>
  <c r="V22" i="5"/>
  <c r="R22" i="5"/>
  <c r="Q22" i="5"/>
  <c r="P22" i="5"/>
  <c r="P17" i="7"/>
  <c r="Q17" i="7"/>
  <c r="R17" i="7"/>
  <c r="L17" i="7"/>
  <c r="T17" i="7"/>
  <c r="V17" i="7"/>
  <c r="S3" i="7" l="1"/>
  <c r="S4" i="7"/>
  <c r="S5" i="7"/>
  <c r="S6" i="7"/>
  <c r="S7" i="7"/>
  <c r="S8" i="7"/>
  <c r="S9" i="7"/>
  <c r="S10" i="7"/>
  <c r="S11" i="7"/>
  <c r="S12" i="7"/>
  <c r="S13" i="7"/>
  <c r="S14" i="7"/>
  <c r="S15" i="7"/>
  <c r="S2" i="7"/>
  <c r="S24" i="5"/>
  <c r="S26" i="5"/>
  <c r="S27" i="5"/>
  <c r="S14" i="5"/>
  <c r="S15" i="5"/>
  <c r="S16" i="5"/>
  <c r="S17" i="5"/>
  <c r="S13" i="5"/>
  <c r="S3" i="5"/>
  <c r="S4" i="5"/>
  <c r="S5" i="5"/>
  <c r="S7" i="5"/>
  <c r="S8" i="5"/>
  <c r="S2" i="5"/>
  <c r="J3" i="2"/>
  <c r="J4" i="2"/>
  <c r="J5" i="2"/>
  <c r="J6" i="2"/>
  <c r="J7" i="2"/>
  <c r="J8" i="2"/>
  <c r="J9" i="2"/>
  <c r="J10" i="2"/>
  <c r="J11" i="2"/>
  <c r="J12" i="2"/>
  <c r="J13" i="2"/>
  <c r="J14" i="2"/>
  <c r="J15" i="2"/>
  <c r="J16" i="2"/>
  <c r="J17" i="2"/>
  <c r="J18" i="2"/>
  <c r="J19" i="2"/>
  <c r="J20" i="2"/>
  <c r="J21" i="2"/>
  <c r="J22" i="2"/>
  <c r="J23" i="2"/>
  <c r="J2" i="2"/>
  <c r="S4" i="1"/>
  <c r="S2" i="1"/>
  <c r="S3" i="1"/>
  <c r="S10" i="1"/>
  <c r="S7" i="1"/>
  <c r="S5" i="1"/>
  <c r="S8" i="1"/>
  <c r="S16" i="1"/>
  <c r="S17" i="1"/>
  <c r="S12" i="1"/>
  <c r="S18" i="1"/>
  <c r="S13" i="1"/>
  <c r="S21" i="1"/>
  <c r="S20" i="1"/>
  <c r="S14" i="1"/>
  <c r="S19" i="1"/>
  <c r="S30" i="1"/>
  <c r="S29" i="1"/>
  <c r="S27" i="1"/>
  <c r="S25" i="1"/>
  <c r="S34" i="1"/>
  <c r="S42" i="1"/>
  <c r="S23" i="1"/>
  <c r="S35" i="1"/>
  <c r="S11" i="1"/>
  <c r="S36" i="1"/>
  <c r="S32" i="1"/>
  <c r="S40" i="1"/>
  <c r="S37" i="1"/>
  <c r="S41" i="1"/>
  <c r="S45" i="1"/>
  <c r="S44" i="1"/>
  <c r="S43" i="1"/>
  <c r="S38" i="1"/>
  <c r="S39" i="1"/>
  <c r="S47" i="1"/>
  <c r="S46" i="1"/>
  <c r="S48" i="1"/>
  <c r="S6" i="1"/>
  <c r="E13" i="7" a="1"/>
  <c r="E13" i="7" s="1"/>
  <c r="F13" i="7" a="1"/>
  <c r="F13" i="7" s="1"/>
  <c r="G13" i="7" a="1"/>
  <c r="G13" i="7" s="1"/>
  <c r="H13" i="7" a="1"/>
  <c r="H13" i="7" s="1"/>
  <c r="I13" i="7" a="1"/>
  <c r="I13" i="7" s="1"/>
  <c r="J13" i="7" a="1"/>
  <c r="J13" i="7" s="1"/>
  <c r="K13" i="7" a="1"/>
  <c r="K13" i="7" s="1"/>
  <c r="E14" i="7" a="1"/>
  <c r="E14" i="7" s="1"/>
  <c r="F14" i="7" a="1"/>
  <c r="F14" i="7" s="1"/>
  <c r="G14" i="7" a="1"/>
  <c r="G14" i="7" s="1"/>
  <c r="H14" i="7" a="1"/>
  <c r="H14" i="7" s="1"/>
  <c r="I14" i="7" a="1"/>
  <c r="I14" i="7" s="1"/>
  <c r="J14" i="7" a="1"/>
  <c r="J14" i="7" s="1"/>
  <c r="K14" i="7" a="1"/>
  <c r="K14" i="7" s="1"/>
  <c r="E15" i="7" a="1"/>
  <c r="E15" i="7" s="1"/>
  <c r="F15" i="7" a="1"/>
  <c r="F15" i="7" s="1"/>
  <c r="G15" i="7" a="1"/>
  <c r="G15" i="7" s="1"/>
  <c r="H15" i="7" a="1"/>
  <c r="H15" i="7" s="1"/>
  <c r="I15" i="7" a="1"/>
  <c r="I15" i="7" s="1"/>
  <c r="J15" i="7" a="1"/>
  <c r="J15" i="7" s="1"/>
  <c r="K15" i="7" a="1"/>
  <c r="K15" i="7" s="1"/>
  <c r="AK15" i="7" a="1"/>
  <c r="AK15" i="7" s="1"/>
  <c r="AL15" i="7" s="1"/>
  <c r="AM15" i="7" s="1"/>
  <c r="D15" i="7" a="1"/>
  <c r="D15" i="7" s="1"/>
  <c r="C15" i="7" a="1"/>
  <c r="C15" i="7" s="1"/>
  <c r="K12" i="7" a="1"/>
  <c r="K12" i="7" s="1"/>
  <c r="J12" i="7" a="1"/>
  <c r="J12" i="7" s="1"/>
  <c r="I12" i="7" a="1"/>
  <c r="I12" i="7" s="1"/>
  <c r="H12" i="7" a="1"/>
  <c r="H12" i="7" s="1"/>
  <c r="G12" i="7" a="1"/>
  <c r="G12" i="7" s="1"/>
  <c r="F12" i="7" a="1"/>
  <c r="F12" i="7" s="1"/>
  <c r="E12" i="7" a="1"/>
  <c r="E12" i="7" s="1"/>
  <c r="D12" i="7" a="1"/>
  <c r="D12" i="7" s="1"/>
  <c r="AK11" i="7" a="1"/>
  <c r="AK11" i="7" s="1"/>
  <c r="AL11" i="7" s="1"/>
  <c r="AM11" i="7" s="1"/>
  <c r="K11" i="7" a="1"/>
  <c r="K11" i="7" s="1"/>
  <c r="J11" i="7" a="1"/>
  <c r="J11" i="7" s="1"/>
  <c r="I11" i="7" a="1"/>
  <c r="I11" i="7" s="1"/>
  <c r="H11" i="7" a="1"/>
  <c r="H11" i="7" s="1"/>
  <c r="G11" i="7" a="1"/>
  <c r="G11" i="7" s="1"/>
  <c r="F11" i="7" a="1"/>
  <c r="F11" i="7" s="1"/>
  <c r="E11" i="7" a="1"/>
  <c r="E11" i="7" s="1"/>
  <c r="D11" i="7" a="1"/>
  <c r="D11" i="7" s="1"/>
  <c r="C11" i="7" a="1"/>
  <c r="C11" i="7" s="1"/>
  <c r="AK10" i="7" a="1"/>
  <c r="AK10" i="7" s="1"/>
  <c r="AL10" i="7" s="1"/>
  <c r="AM10" i="7" s="1"/>
  <c r="K10" i="7" a="1"/>
  <c r="K10" i="7" s="1"/>
  <c r="J10" i="7" a="1"/>
  <c r="J10" i="7" s="1"/>
  <c r="I10" i="7" a="1"/>
  <c r="I10" i="7" s="1"/>
  <c r="H10" i="7" a="1"/>
  <c r="H10" i="7" s="1"/>
  <c r="G10" i="7" a="1"/>
  <c r="G10" i="7" s="1"/>
  <c r="F10" i="7" a="1"/>
  <c r="F10" i="7" s="1"/>
  <c r="E10" i="7" a="1"/>
  <c r="E10" i="7" s="1"/>
  <c r="D10" i="7" a="1"/>
  <c r="D10" i="7" s="1"/>
  <c r="C10" i="7" a="1"/>
  <c r="C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K7" i="7" a="1"/>
  <c r="K7" i="7" s="1"/>
  <c r="J7" i="7" a="1"/>
  <c r="J7" i="7" s="1"/>
  <c r="I7" i="7" a="1"/>
  <c r="I7" i="7" s="1"/>
  <c r="H7" i="7" a="1"/>
  <c r="H7" i="7" s="1"/>
  <c r="G7" i="7" a="1"/>
  <c r="G7" i="7" s="1"/>
  <c r="F7" i="7" a="1"/>
  <c r="F7" i="7" s="1"/>
  <c r="E7" i="7" a="1"/>
  <c r="E7" i="7" s="1"/>
  <c r="D7" i="7" a="1"/>
  <c r="D7" i="7" s="1"/>
  <c r="AK6" i="7" a="1"/>
  <c r="AK6" i="7" s="1"/>
  <c r="AL6" i="7" s="1"/>
  <c r="AM6" i="7" s="1"/>
  <c r="K6" i="7" a="1"/>
  <c r="K6" i="7" s="1"/>
  <c r="J6" i="7" a="1"/>
  <c r="J6" i="7" s="1"/>
  <c r="I6" i="7" a="1"/>
  <c r="I6" i="7" s="1"/>
  <c r="H6" i="7" a="1"/>
  <c r="H6" i="7" s="1"/>
  <c r="G6" i="7" a="1"/>
  <c r="G6" i="7" s="1"/>
  <c r="F6" i="7" a="1"/>
  <c r="F6" i="7" s="1"/>
  <c r="E6" i="7" a="1"/>
  <c r="E6" i="7" s="1"/>
  <c r="D6" i="7" a="1"/>
  <c r="D6" i="7" s="1"/>
  <c r="C6" i="7" a="1"/>
  <c r="C6" i="7" s="1"/>
  <c r="AK5" i="7" a="1"/>
  <c r="AK5" i="7" s="1"/>
  <c r="AL5" i="7" s="1"/>
  <c r="AM5" i="7" s="1"/>
  <c r="K5" i="7" a="1"/>
  <c r="K5" i="7" s="1"/>
  <c r="J5" i="7" a="1"/>
  <c r="J5" i="7" s="1"/>
  <c r="I5" i="7" a="1"/>
  <c r="I5" i="7" s="1"/>
  <c r="H5" i="7" a="1"/>
  <c r="H5" i="7" s="1"/>
  <c r="G5" i="7" a="1"/>
  <c r="G5" i="7" s="1"/>
  <c r="F5" i="7" a="1"/>
  <c r="F5" i="7" s="1"/>
  <c r="E5" i="7" a="1"/>
  <c r="E5" i="7" s="1"/>
  <c r="D5" i="7" a="1"/>
  <c r="D5" i="7" s="1"/>
  <c r="C5" i="7" a="1"/>
  <c r="C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5" i="5" a="1"/>
  <c r="C5" i="5" s="1"/>
  <c r="D5" i="5" a="1"/>
  <c r="D5" i="5" s="1"/>
  <c r="E5" i="5" a="1"/>
  <c r="E5" i="5" s="1"/>
  <c r="F5" i="5" a="1"/>
  <c r="F5" i="5" s="1"/>
  <c r="G5" i="5" a="1"/>
  <c r="G5" i="5" s="1"/>
  <c r="H5" i="5" a="1"/>
  <c r="H5" i="5" s="1"/>
  <c r="I5" i="5" a="1"/>
  <c r="I5" i="5" s="1"/>
  <c r="J5" i="5" a="1"/>
  <c r="J5" i="5" s="1"/>
  <c r="K5" i="5" a="1"/>
  <c r="K5" i="5" s="1"/>
  <c r="T9" i="7" a="1"/>
  <c r="T6" i="7" a="1"/>
  <c r="T2" i="7" a="1"/>
  <c r="T4" i="7" a="1"/>
  <c r="T15" i="7" a="1"/>
  <c r="T14" i="7" a="1"/>
  <c r="T12" i="7" a="1"/>
  <c r="T5" i="5" a="1"/>
  <c r="T7" i="7" a="1"/>
  <c r="T3" i="7" a="1"/>
  <c r="T13" i="7" a="1"/>
  <c r="T11" i="7" a="1"/>
  <c r="T5" i="7" a="1"/>
  <c r="T8" i="7" a="1"/>
  <c r="T10" i="7" a="1"/>
  <c r="V15" i="7" l="1"/>
  <c r="L13" i="7"/>
  <c r="Q13" i="7"/>
  <c r="P13" i="7"/>
  <c r="L5" i="5"/>
  <c r="Q5" i="5"/>
  <c r="L15" i="7"/>
  <c r="Q15" i="7"/>
  <c r="R2" i="7"/>
  <c r="P14" i="7"/>
  <c r="R14" i="7"/>
  <c r="L7" i="7"/>
  <c r="Q14" i="7"/>
  <c r="P15" i="7"/>
  <c r="P8" i="7"/>
  <c r="L14" i="7"/>
  <c r="T13" i="7"/>
  <c r="V14" i="7"/>
  <c r="T14" i="7"/>
  <c r="T15" i="7"/>
  <c r="R15" i="7"/>
  <c r="R13" i="7"/>
  <c r="V13" i="7"/>
  <c r="Q12" i="7"/>
  <c r="P11" i="7"/>
  <c r="L11" i="7"/>
  <c r="P10" i="7"/>
  <c r="L5" i="7"/>
  <c r="L4" i="7"/>
  <c r="Q3" i="7"/>
  <c r="L3" i="7"/>
  <c r="P2" i="7"/>
  <c r="Q7" i="7"/>
  <c r="P3" i="7"/>
  <c r="P12" i="7"/>
  <c r="L2" i="7"/>
  <c r="P7" i="7"/>
  <c r="Q11" i="7"/>
  <c r="P6" i="7"/>
  <c r="Q2" i="7"/>
  <c r="P4" i="7"/>
  <c r="P5" i="7"/>
  <c r="Q9" i="7"/>
  <c r="T8" i="7"/>
  <c r="T4" i="7"/>
  <c r="T10" i="7"/>
  <c r="T12" i="7"/>
  <c r="T3" i="7"/>
  <c r="T11" i="7"/>
  <c r="T2" i="7"/>
  <c r="V2" i="7"/>
  <c r="T7" i="7"/>
  <c r="T6" i="7"/>
  <c r="T9" i="7"/>
  <c r="T5" i="7"/>
  <c r="L10" i="7"/>
  <c r="V7" i="7"/>
  <c r="V12" i="7"/>
  <c r="R12" i="7"/>
  <c r="L9" i="7"/>
  <c r="P9" i="7"/>
  <c r="R8" i="7"/>
  <c r="V8" i="7"/>
  <c r="Q8" i="7"/>
  <c r="V6" i="7"/>
  <c r="R6" i="7"/>
  <c r="V4" i="7"/>
  <c r="R4" i="7"/>
  <c r="R5" i="7"/>
  <c r="V5" i="7"/>
  <c r="L8" i="7"/>
  <c r="V11" i="7"/>
  <c r="V3" i="7"/>
  <c r="R3" i="7"/>
  <c r="Q4" i="7"/>
  <c r="Q6" i="7"/>
  <c r="V10" i="7"/>
  <c r="R10" i="7"/>
  <c r="Q10" i="7"/>
  <c r="Q5" i="7"/>
  <c r="L12" i="7"/>
  <c r="V9" i="7"/>
  <c r="R9" i="7"/>
  <c r="L6" i="7"/>
  <c r="R7" i="7"/>
  <c r="R11" i="7"/>
  <c r="P5" i="5"/>
  <c r="R5" i="5"/>
  <c r="T5" i="5"/>
  <c r="V5" i="5"/>
  <c r="AK5" i="5" a="1"/>
  <c r="AK5" i="5" s="1"/>
  <c r="AL5" i="5" s="1"/>
  <c r="AM5" i="5" s="1"/>
  <c r="K27" i="5" a="1"/>
  <c r="K27" i="5" s="1"/>
  <c r="J27" i="5" a="1"/>
  <c r="J27" i="5" s="1"/>
  <c r="I27" i="5" a="1"/>
  <c r="I27" i="5" s="1"/>
  <c r="H27" i="5" a="1"/>
  <c r="H27" i="5" s="1"/>
  <c r="G27" i="5" a="1"/>
  <c r="G27" i="5" s="1"/>
  <c r="F27" i="5" a="1"/>
  <c r="F27" i="5" s="1"/>
  <c r="E27" i="5" a="1"/>
  <c r="E27" i="5" s="1"/>
  <c r="D27" i="5" a="1"/>
  <c r="D27" i="5" s="1"/>
  <c r="AK26" i="5" a="1"/>
  <c r="AK26" i="5" s="1"/>
  <c r="AL26" i="5" s="1"/>
  <c r="AM26" i="5" s="1"/>
  <c r="K26" i="5" a="1"/>
  <c r="K26" i="5" s="1"/>
  <c r="J26" i="5" a="1"/>
  <c r="J26" i="5" s="1"/>
  <c r="I26" i="5" a="1"/>
  <c r="I26" i="5" s="1"/>
  <c r="H26" i="5" a="1"/>
  <c r="H26" i="5" s="1"/>
  <c r="G26" i="5" a="1"/>
  <c r="G26" i="5" s="1"/>
  <c r="F26" i="5" a="1"/>
  <c r="F26" i="5" s="1"/>
  <c r="E26" i="5" a="1"/>
  <c r="E26" i="5" s="1"/>
  <c r="D26" i="5" a="1"/>
  <c r="D26" i="5" s="1"/>
  <c r="C26" i="5" a="1"/>
  <c r="C26" i="5" s="1"/>
  <c r="AK24" i="5" a="1"/>
  <c r="AK24" i="5" s="1"/>
  <c r="AL24" i="5" s="1"/>
  <c r="AM24" i="5" s="1"/>
  <c r="K24" i="5" a="1"/>
  <c r="K24" i="5" s="1"/>
  <c r="J24" i="5" a="1"/>
  <c r="J24" i="5" s="1"/>
  <c r="I24" i="5" a="1"/>
  <c r="I24" i="5" s="1"/>
  <c r="H24" i="5" a="1"/>
  <c r="H24" i="5" s="1"/>
  <c r="G24" i="5" a="1"/>
  <c r="G24" i="5" s="1"/>
  <c r="F24" i="5" a="1"/>
  <c r="F24" i="5" s="1"/>
  <c r="E24" i="5" a="1"/>
  <c r="E24" i="5" s="1"/>
  <c r="D24" i="5" a="1"/>
  <c r="D24" i="5" s="1"/>
  <c r="C24" i="5" a="1"/>
  <c r="C24" i="5" s="1"/>
  <c r="K17" i="5" a="1"/>
  <c r="K17" i="5" s="1"/>
  <c r="J17" i="5" a="1"/>
  <c r="J17" i="5" s="1"/>
  <c r="I17" i="5" a="1"/>
  <c r="I17" i="5" s="1"/>
  <c r="H17" i="5" a="1"/>
  <c r="H17" i="5" s="1"/>
  <c r="G17" i="5" a="1"/>
  <c r="G17" i="5" s="1"/>
  <c r="F17" i="5" a="1"/>
  <c r="F17" i="5" s="1"/>
  <c r="E17" i="5" a="1"/>
  <c r="E17" i="5" s="1"/>
  <c r="D17" i="5" a="1"/>
  <c r="D17" i="5" s="1"/>
  <c r="AK16" i="5" a="1"/>
  <c r="AK16" i="5" s="1"/>
  <c r="AL16" i="5" s="1"/>
  <c r="AM16" i="5" s="1"/>
  <c r="K16" i="5" a="1"/>
  <c r="K16" i="5" s="1"/>
  <c r="J16" i="5" a="1"/>
  <c r="J16" i="5" s="1"/>
  <c r="I16" i="5" a="1"/>
  <c r="I16" i="5" s="1"/>
  <c r="H16" i="5" a="1"/>
  <c r="H16" i="5" s="1"/>
  <c r="G16" i="5" a="1"/>
  <c r="G16" i="5" s="1"/>
  <c r="F16" i="5" a="1"/>
  <c r="F16" i="5" s="1"/>
  <c r="E16" i="5" a="1"/>
  <c r="E16" i="5" s="1"/>
  <c r="D16" i="5" a="1"/>
  <c r="D16" i="5" s="1"/>
  <c r="C16" i="5" a="1"/>
  <c r="C16" i="5" s="1"/>
  <c r="AK15" i="5" a="1"/>
  <c r="AK15" i="5" s="1"/>
  <c r="AL15" i="5" s="1"/>
  <c r="AM15" i="5" s="1"/>
  <c r="K15" i="5" a="1"/>
  <c r="K15" i="5" s="1"/>
  <c r="J15" i="5" a="1"/>
  <c r="J15" i="5" s="1"/>
  <c r="I15" i="5" a="1"/>
  <c r="I15" i="5" s="1"/>
  <c r="H15" i="5" a="1"/>
  <c r="H15" i="5" s="1"/>
  <c r="G15" i="5" a="1"/>
  <c r="G15" i="5" s="1"/>
  <c r="F15" i="5" a="1"/>
  <c r="F15" i="5" s="1"/>
  <c r="E15" i="5" a="1"/>
  <c r="E15" i="5" s="1"/>
  <c r="D15" i="5" a="1"/>
  <c r="D15" i="5" s="1"/>
  <c r="C15" i="5" a="1"/>
  <c r="C15" i="5" s="1"/>
  <c r="AK14" i="5" a="1"/>
  <c r="AK14" i="5" s="1"/>
  <c r="AL14" i="5" s="1"/>
  <c r="AM14" i="5" s="1"/>
  <c r="K14" i="5" a="1"/>
  <c r="K14" i="5" s="1"/>
  <c r="J14" i="5" a="1"/>
  <c r="J14" i="5" s="1"/>
  <c r="I14" i="5" a="1"/>
  <c r="I14" i="5" s="1"/>
  <c r="H14" i="5" a="1"/>
  <c r="H14" i="5" s="1"/>
  <c r="G14" i="5" a="1"/>
  <c r="G14" i="5" s="1"/>
  <c r="F14" i="5" a="1"/>
  <c r="F14" i="5" s="1"/>
  <c r="E14" i="5" a="1"/>
  <c r="E14" i="5" s="1"/>
  <c r="D14" i="5" a="1"/>
  <c r="D14" i="5" s="1"/>
  <c r="C14" i="5" a="1"/>
  <c r="C14" i="5" s="1"/>
  <c r="AK13" i="5" a="1"/>
  <c r="AK13" i="5" s="1"/>
  <c r="AL13" i="5" s="1"/>
  <c r="AM13" i="5" s="1"/>
  <c r="K13" i="5" a="1"/>
  <c r="K13" i="5" s="1"/>
  <c r="J13" i="5" a="1"/>
  <c r="J13" i="5" s="1"/>
  <c r="I13" i="5" a="1"/>
  <c r="I13" i="5" s="1"/>
  <c r="H13" i="5" a="1"/>
  <c r="H13" i="5" s="1"/>
  <c r="G13" i="5" a="1"/>
  <c r="G13" i="5" s="1"/>
  <c r="F13" i="5" a="1"/>
  <c r="F13" i="5" s="1"/>
  <c r="E13" i="5" a="1"/>
  <c r="E13" i="5" s="1"/>
  <c r="D13" i="5" a="1"/>
  <c r="D13" i="5" s="1"/>
  <c r="C13" i="5" a="1"/>
  <c r="C13" i="5" s="1"/>
  <c r="D8" i="5" a="1"/>
  <c r="D8" i="5" s="1"/>
  <c r="E8" i="5" a="1"/>
  <c r="E8" i="5" s="1"/>
  <c r="F8" i="5" a="1"/>
  <c r="F8" i="5" s="1"/>
  <c r="G8" i="5" a="1"/>
  <c r="G8" i="5" s="1"/>
  <c r="H8" i="5" a="1"/>
  <c r="H8" i="5" s="1"/>
  <c r="I8" i="5" a="1"/>
  <c r="I8" i="5" s="1"/>
  <c r="J8" i="5" a="1"/>
  <c r="J8" i="5" s="1"/>
  <c r="K8" i="5" a="1"/>
  <c r="K8" i="5" s="1"/>
  <c r="AK7" i="5" a="1"/>
  <c r="AK7" i="5" s="1"/>
  <c r="AL7" i="5" s="1"/>
  <c r="AM7" i="5" s="1"/>
  <c r="K7" i="5" a="1"/>
  <c r="K7" i="5" s="1"/>
  <c r="J7" i="5" a="1"/>
  <c r="J7" i="5" s="1"/>
  <c r="I7" i="5" a="1"/>
  <c r="I7" i="5" s="1"/>
  <c r="H7" i="5" a="1"/>
  <c r="H7" i="5" s="1"/>
  <c r="G7" i="5" a="1"/>
  <c r="G7" i="5" s="1"/>
  <c r="F7" i="5" a="1"/>
  <c r="F7" i="5" s="1"/>
  <c r="E7" i="5" a="1"/>
  <c r="E7" i="5" s="1"/>
  <c r="D7" i="5" a="1"/>
  <c r="D7" i="5" s="1"/>
  <c r="C7" i="5" a="1"/>
  <c r="C7" i="5" s="1"/>
  <c r="AK4" i="5" a="1"/>
  <c r="AK4" i="5" s="1"/>
  <c r="AL4" i="5" s="1"/>
  <c r="AM4" i="5" s="1"/>
  <c r="K4" i="5" a="1"/>
  <c r="K4" i="5" s="1"/>
  <c r="J4" i="5" a="1"/>
  <c r="J4" i="5" s="1"/>
  <c r="I4" i="5" a="1"/>
  <c r="I4" i="5" s="1"/>
  <c r="H4" i="5" a="1"/>
  <c r="H4" i="5" s="1"/>
  <c r="G4" i="5" a="1"/>
  <c r="G4" i="5" s="1"/>
  <c r="F4" i="5" a="1"/>
  <c r="F4" i="5" s="1"/>
  <c r="E4" i="5" a="1"/>
  <c r="E4" i="5" s="1"/>
  <c r="D4" i="5" a="1"/>
  <c r="D4" i="5" s="1"/>
  <c r="C4" i="5" a="1"/>
  <c r="C4" i="5" s="1"/>
  <c r="AK3" i="5" a="1"/>
  <c r="AK3" i="5" s="1"/>
  <c r="AL3" i="5" s="1"/>
  <c r="AM3" i="5" s="1"/>
  <c r="K3" i="5" a="1"/>
  <c r="K3" i="5" s="1"/>
  <c r="J3" i="5" a="1"/>
  <c r="J3" i="5" s="1"/>
  <c r="I3" i="5" a="1"/>
  <c r="I3" i="5" s="1"/>
  <c r="H3" i="5" a="1"/>
  <c r="H3" i="5" s="1"/>
  <c r="G3" i="5" a="1"/>
  <c r="G3" i="5" s="1"/>
  <c r="F3" i="5" a="1"/>
  <c r="F3" i="5" s="1"/>
  <c r="E3" i="5" a="1"/>
  <c r="E3" i="5" s="1"/>
  <c r="D3" i="5" a="1"/>
  <c r="D3" i="5" s="1"/>
  <c r="C3" i="5" a="1"/>
  <c r="C3" i="5" s="1"/>
  <c r="AK2" i="5" a="1"/>
  <c r="AK2" i="5" s="1"/>
  <c r="AL2" i="5" s="1"/>
  <c r="K2" i="5" a="1"/>
  <c r="K2" i="5" s="1"/>
  <c r="J2" i="5" a="1"/>
  <c r="J2" i="5" s="1"/>
  <c r="I2" i="5" a="1"/>
  <c r="I2" i="5" s="1"/>
  <c r="H2" i="5" a="1"/>
  <c r="H2" i="5" s="1"/>
  <c r="G2" i="5" a="1"/>
  <c r="G2" i="5" s="1"/>
  <c r="F2" i="5" a="1"/>
  <c r="F2" i="5" s="1"/>
  <c r="E2" i="5" a="1"/>
  <c r="E2" i="5" s="1"/>
  <c r="D2" i="5" a="1"/>
  <c r="D2" i="5" s="1"/>
  <c r="D21" i="2" a="1"/>
  <c r="D21" i="2" s="1"/>
  <c r="E21" i="2" s="1"/>
  <c r="D8" i="2" a="1"/>
  <c r="D8" i="2" s="1"/>
  <c r="E8" i="2" s="1"/>
  <c r="G4" i="2" a="1"/>
  <c r="G4" i="2" s="1"/>
  <c r="F4" i="2" a="1"/>
  <c r="F4" i="2" s="1"/>
  <c r="D4" i="2" a="1"/>
  <c r="D4" i="2" s="1"/>
  <c r="E4" i="2" s="1"/>
  <c r="C4" i="2" a="1"/>
  <c r="C4" i="2" s="1"/>
  <c r="G3" i="2" a="1"/>
  <c r="G3" i="2" s="1"/>
  <c r="F3" i="2" a="1"/>
  <c r="F3" i="2" s="1"/>
  <c r="D3" i="2" a="1"/>
  <c r="D3" i="2" s="1"/>
  <c r="E3" i="2" s="1"/>
  <c r="C3" i="2" a="1"/>
  <c r="C3" i="2" s="1"/>
  <c r="G6" i="2" a="1"/>
  <c r="G6" i="2" s="1"/>
  <c r="F6" i="2" a="1"/>
  <c r="F6" i="2" s="1"/>
  <c r="D6" i="2" a="1"/>
  <c r="D6" i="2" s="1"/>
  <c r="E6" i="2" s="1"/>
  <c r="C6" i="2" a="1"/>
  <c r="C6" i="2" s="1"/>
  <c r="G5" i="2" a="1"/>
  <c r="G5" i="2" s="1"/>
  <c r="F5" i="2" a="1"/>
  <c r="F5" i="2" s="1"/>
  <c r="D5" i="2" a="1"/>
  <c r="D5" i="2" s="1"/>
  <c r="E5" i="2" s="1"/>
  <c r="C5" i="2" a="1"/>
  <c r="C5" i="2" s="1"/>
  <c r="C16" i="2" a="1"/>
  <c r="C16" i="2" s="1"/>
  <c r="D16" i="2" a="1"/>
  <c r="D16" i="2" s="1"/>
  <c r="E16" i="2" s="1"/>
  <c r="F16" i="2" a="1"/>
  <c r="F16" i="2" s="1"/>
  <c r="G16" i="2" a="1"/>
  <c r="G16" i="2" s="1"/>
  <c r="C17" i="2" a="1"/>
  <c r="C17" i="2" s="1"/>
  <c r="D17" i="2" a="1"/>
  <c r="D17" i="2" s="1"/>
  <c r="E17" i="2" s="1"/>
  <c r="F17" i="2" a="1"/>
  <c r="F17" i="2" s="1"/>
  <c r="G17" i="2" a="1"/>
  <c r="G17" i="2" s="1"/>
  <c r="C18" i="2" a="1"/>
  <c r="C18" i="2" s="1"/>
  <c r="D18" i="2" a="1"/>
  <c r="D18" i="2" s="1"/>
  <c r="E18" i="2" s="1"/>
  <c r="F18" i="2" a="1"/>
  <c r="F18" i="2" s="1"/>
  <c r="G18" i="2" a="1"/>
  <c r="G18" i="2" s="1"/>
  <c r="C19" i="2" a="1"/>
  <c r="C19" i="2" s="1"/>
  <c r="D19" i="2" a="1"/>
  <c r="D19" i="2" s="1"/>
  <c r="E19" i="2" s="1"/>
  <c r="F19" i="2" a="1"/>
  <c r="F19" i="2" s="1"/>
  <c r="G19" i="2" a="1"/>
  <c r="G19" i="2" s="1"/>
  <c r="C20" i="2" a="1"/>
  <c r="C20" i="2" s="1"/>
  <c r="D20" i="2" a="1"/>
  <c r="D20" i="2" s="1"/>
  <c r="E20" i="2" s="1"/>
  <c r="F20" i="2" a="1"/>
  <c r="F20" i="2" s="1"/>
  <c r="G20" i="2" a="1"/>
  <c r="G20" i="2" s="1"/>
  <c r="C21" i="2" a="1"/>
  <c r="C21" i="2" s="1"/>
  <c r="F21" i="2" a="1"/>
  <c r="F21" i="2" s="1"/>
  <c r="G21" i="2" a="1"/>
  <c r="G21" i="2" s="1"/>
  <c r="C22" i="2" a="1"/>
  <c r="C22" i="2" s="1"/>
  <c r="D22" i="2" a="1"/>
  <c r="D22" i="2" s="1"/>
  <c r="E22" i="2" s="1"/>
  <c r="F22" i="2" a="1"/>
  <c r="F22" i="2" s="1"/>
  <c r="G22" i="2" a="1"/>
  <c r="G22" i="2" s="1"/>
  <c r="C23" i="2" a="1"/>
  <c r="C23" i="2" s="1"/>
  <c r="D23" i="2" a="1"/>
  <c r="D23" i="2" s="1"/>
  <c r="E23" i="2" s="1"/>
  <c r="F23" i="2" a="1"/>
  <c r="F23" i="2" s="1"/>
  <c r="G23" i="2" a="1"/>
  <c r="G23" i="2" s="1"/>
  <c r="C10" i="2" a="1"/>
  <c r="C10" i="2" s="1"/>
  <c r="D10" i="2" a="1"/>
  <c r="D10" i="2" s="1"/>
  <c r="E10" i="2" s="1"/>
  <c r="F10" i="2" a="1"/>
  <c r="F10" i="2" s="1"/>
  <c r="G10" i="2" a="1"/>
  <c r="G10" i="2" s="1"/>
  <c r="C11" i="2" a="1"/>
  <c r="C11" i="2" s="1"/>
  <c r="D11" i="2" a="1"/>
  <c r="D11" i="2" s="1"/>
  <c r="E11" i="2" s="1"/>
  <c r="F11" i="2" a="1"/>
  <c r="F11" i="2" s="1"/>
  <c r="G11" i="2" a="1"/>
  <c r="G11" i="2" s="1"/>
  <c r="C12" i="2" a="1"/>
  <c r="C12" i="2" s="1"/>
  <c r="D12" i="2" a="1"/>
  <c r="D12" i="2" s="1"/>
  <c r="E12" i="2" s="1"/>
  <c r="F12" i="2" a="1"/>
  <c r="F12" i="2" s="1"/>
  <c r="G12" i="2" a="1"/>
  <c r="G12" i="2" s="1"/>
  <c r="C13" i="2" a="1"/>
  <c r="C13" i="2" s="1"/>
  <c r="D13" i="2" a="1"/>
  <c r="D13" i="2" s="1"/>
  <c r="E13" i="2" s="1"/>
  <c r="F13" i="2" a="1"/>
  <c r="F13" i="2" s="1"/>
  <c r="G13" i="2" a="1"/>
  <c r="G13" i="2" s="1"/>
  <c r="C14" i="2" a="1"/>
  <c r="C14" i="2" s="1"/>
  <c r="D14" i="2" a="1"/>
  <c r="D14" i="2" s="1"/>
  <c r="E14" i="2" s="1"/>
  <c r="F14" i="2" a="1"/>
  <c r="F14" i="2" s="1"/>
  <c r="G14" i="2" a="1"/>
  <c r="G14" i="2" s="1"/>
  <c r="C15" i="2" a="1"/>
  <c r="C15" i="2" s="1"/>
  <c r="D15" i="2" a="1"/>
  <c r="D15" i="2" s="1"/>
  <c r="E15" i="2" s="1"/>
  <c r="F15" i="2" a="1"/>
  <c r="F15" i="2" s="1"/>
  <c r="G15" i="2" a="1"/>
  <c r="G15" i="2" s="1"/>
  <c r="T18" i="1" a="1"/>
  <c r="T40" i="1" a="1"/>
  <c r="T14" i="1" a="1"/>
  <c r="T4" i="5" a="1"/>
  <c r="K23" i="2" a="1"/>
  <c r="T30" i="1" a="1"/>
  <c r="T17" i="5" a="1"/>
  <c r="K5" i="2" a="1"/>
  <c r="K20" i="2" a="1"/>
  <c r="K12" i="2" a="1"/>
  <c r="K21" i="2" a="1"/>
  <c r="T43" i="1" a="1"/>
  <c r="T3" i="5" a="1"/>
  <c r="T17" i="1" a="1"/>
  <c r="T8" i="1" a="1"/>
  <c r="T21" i="1" a="1"/>
  <c r="K7" i="2" a="1"/>
  <c r="K17" i="2" a="1"/>
  <c r="T37" i="1" a="1"/>
  <c r="T2" i="1" a="1"/>
  <c r="T47" i="1" a="1"/>
  <c r="T26" i="5" a="1"/>
  <c r="T10" i="1" a="1"/>
  <c r="K22" i="2" a="1"/>
  <c r="K6" i="2" a="1"/>
  <c r="T34" i="1" a="1"/>
  <c r="K14" i="2" a="1"/>
  <c r="T39" i="1" a="1"/>
  <c r="K10" i="2" a="1"/>
  <c r="T14" i="5" a="1"/>
  <c r="K19" i="2" a="1"/>
  <c r="T32" i="1" a="1"/>
  <c r="T15" i="5" a="1"/>
  <c r="T35" i="1" a="1"/>
  <c r="T11" i="1" a="1"/>
  <c r="T36" i="1" a="1"/>
  <c r="T38" i="1" a="1"/>
  <c r="T8" i="5" a="1"/>
  <c r="T2" i="5" a="1"/>
  <c r="T46" i="1" a="1"/>
  <c r="K4" i="2" a="1"/>
  <c r="T41" i="1" a="1"/>
  <c r="K15" i="2" a="1"/>
  <c r="K13" i="2" a="1"/>
  <c r="T16" i="5" a="1"/>
  <c r="T13" i="5" a="1"/>
  <c r="T25" i="1" a="1"/>
  <c r="T5" i="1" a="1"/>
  <c r="T20" i="1" a="1"/>
  <c r="T42" i="1" a="1"/>
  <c r="T19" i="1" a="1"/>
  <c r="T7" i="5" a="1"/>
  <c r="T44" i="1" a="1"/>
  <c r="T27" i="1" a="1"/>
  <c r="T48" i="1" a="1"/>
  <c r="T13" i="1" a="1"/>
  <c r="K18" i="2" a="1"/>
  <c r="T6" i="1" a="1"/>
  <c r="T3" i="1" a="1"/>
  <c r="T45" i="1" a="1"/>
  <c r="K3" i="2" a="1"/>
  <c r="T4" i="1" a="1"/>
  <c r="T27" i="5" a="1"/>
  <c r="T16" i="1" a="1"/>
  <c r="K11" i="2" a="1"/>
  <c r="T29" i="1" a="1"/>
  <c r="T12" i="1" a="1"/>
  <c r="T7" i="1" a="1"/>
  <c r="K16" i="2" a="1"/>
  <c r="T23" i="1" a="1"/>
  <c r="T24" i="5" a="1"/>
  <c r="P7" i="5" l="1"/>
  <c r="Q7" i="5"/>
  <c r="I15" i="2"/>
  <c r="I11" i="2"/>
  <c r="P17" i="5"/>
  <c r="I19" i="2"/>
  <c r="L7" i="5"/>
  <c r="P16" i="5"/>
  <c r="P15" i="5"/>
  <c r="Q27" i="5"/>
  <c r="L26" i="5"/>
  <c r="L24" i="5"/>
  <c r="L8" i="5"/>
  <c r="I18" i="2"/>
  <c r="P8" i="5"/>
  <c r="P24" i="5"/>
  <c r="Q8" i="5"/>
  <c r="L15" i="5"/>
  <c r="Q17" i="5"/>
  <c r="I13" i="2"/>
  <c r="T26" i="5"/>
  <c r="T24" i="5"/>
  <c r="T27" i="5"/>
  <c r="V24" i="5"/>
  <c r="R24" i="5"/>
  <c r="Q26" i="5"/>
  <c r="V26" i="5"/>
  <c r="R26" i="5"/>
  <c r="V27" i="5"/>
  <c r="Q24" i="5"/>
  <c r="P26" i="5"/>
  <c r="L27" i="5"/>
  <c r="P27" i="5"/>
  <c r="R27" i="5"/>
  <c r="L17" i="5"/>
  <c r="L16" i="5"/>
  <c r="Q15" i="5"/>
  <c r="Q14" i="5"/>
  <c r="P14" i="5"/>
  <c r="L14" i="5"/>
  <c r="Q13" i="5"/>
  <c r="P13" i="5"/>
  <c r="L13" i="5"/>
  <c r="T16" i="5"/>
  <c r="T15" i="5"/>
  <c r="T14" i="5"/>
  <c r="T13" i="5"/>
  <c r="T17" i="5"/>
  <c r="V17" i="5"/>
  <c r="V16" i="5"/>
  <c r="R16" i="5"/>
  <c r="Q16" i="5"/>
  <c r="V15" i="5"/>
  <c r="R15" i="5"/>
  <c r="V13" i="5"/>
  <c r="V14" i="5"/>
  <c r="R14" i="5"/>
  <c r="R13" i="5"/>
  <c r="R17" i="5"/>
  <c r="L2" i="5"/>
  <c r="T8" i="5"/>
  <c r="R8" i="5"/>
  <c r="V8" i="5"/>
  <c r="R7" i="5"/>
  <c r="Q4" i="5"/>
  <c r="L3" i="5"/>
  <c r="Q3" i="5"/>
  <c r="P2" i="5"/>
  <c r="T4" i="5"/>
  <c r="T3" i="5"/>
  <c r="T2" i="5"/>
  <c r="V7" i="5"/>
  <c r="T7" i="5"/>
  <c r="V2" i="5"/>
  <c r="R2" i="5"/>
  <c r="P3" i="5"/>
  <c r="L4" i="5"/>
  <c r="P4" i="5"/>
  <c r="V4" i="5"/>
  <c r="R4" i="5"/>
  <c r="V3" i="5"/>
  <c r="R3" i="5"/>
  <c r="AM2" i="5"/>
  <c r="Q2" i="5"/>
  <c r="H20" i="2"/>
  <c r="H16" i="2"/>
  <c r="H12" i="2"/>
  <c r="H22" i="2"/>
  <c r="H17" i="2"/>
  <c r="H21" i="2"/>
  <c r="I17" i="2"/>
  <c r="I21" i="2"/>
  <c r="T44" i="1"/>
  <c r="T35" i="1"/>
  <c r="T19" i="1"/>
  <c r="T16" i="1"/>
  <c r="T8" i="1"/>
  <c r="T5" i="1"/>
  <c r="T42" i="1"/>
  <c r="T41" i="1"/>
  <c r="T46" i="1"/>
  <c r="T37" i="1"/>
  <c r="T34" i="1"/>
  <c r="T21" i="1"/>
  <c r="T7" i="1"/>
  <c r="T45" i="1"/>
  <c r="T20" i="1"/>
  <c r="T47" i="1"/>
  <c r="T40" i="1"/>
  <c r="T25" i="1"/>
  <c r="T13" i="1"/>
  <c r="T10" i="1"/>
  <c r="T48" i="1"/>
  <c r="T14" i="1"/>
  <c r="T39" i="1"/>
  <c r="T32" i="1"/>
  <c r="T27" i="1"/>
  <c r="T18" i="1"/>
  <c r="T3" i="1"/>
  <c r="T23" i="1"/>
  <c r="T38" i="1"/>
  <c r="T36" i="1"/>
  <c r="T29" i="1"/>
  <c r="T12" i="1"/>
  <c r="T2" i="1"/>
  <c r="T43" i="1"/>
  <c r="T11" i="1"/>
  <c r="T30" i="1"/>
  <c r="T17" i="1"/>
  <c r="T4" i="1"/>
  <c r="T6" i="1"/>
  <c r="H14" i="2"/>
  <c r="H10" i="2"/>
  <c r="I23" i="2"/>
  <c r="H23" i="2"/>
  <c r="I12" i="2"/>
  <c r="H18" i="2"/>
  <c r="H13" i="2"/>
  <c r="H15" i="2"/>
  <c r="H11" i="2"/>
  <c r="I20" i="2"/>
  <c r="I16" i="2"/>
  <c r="I14" i="2"/>
  <c r="I10" i="2"/>
  <c r="H19" i="2"/>
  <c r="I22" i="2"/>
  <c r="H3" i="2"/>
  <c r="I6" i="2"/>
  <c r="K4" i="2"/>
  <c r="K3" i="2"/>
  <c r="H6" i="2"/>
  <c r="N3" i="2"/>
  <c r="O3" i="2" s="1"/>
  <c r="I3" i="2"/>
  <c r="I4" i="2"/>
  <c r="N4" i="2"/>
  <c r="O4" i="2" s="1"/>
  <c r="H4" i="2"/>
  <c r="K6" i="2"/>
  <c r="K5" i="2"/>
  <c r="N5" i="2"/>
  <c r="O5" i="2" s="1"/>
  <c r="I5" i="2"/>
  <c r="H5" i="2"/>
  <c r="N6" i="2"/>
  <c r="O6" i="2" s="1"/>
  <c r="K18" i="2"/>
  <c r="K23" i="2"/>
  <c r="K19" i="2"/>
  <c r="K20" i="2"/>
  <c r="K21" i="2"/>
  <c r="K16" i="2"/>
  <c r="K22" i="2"/>
  <c r="K17" i="2"/>
  <c r="N17" i="2"/>
  <c r="O17" i="2" s="1"/>
  <c r="N21" i="2"/>
  <c r="O21" i="2" s="1"/>
  <c r="N23" i="2"/>
  <c r="O23" i="2" s="1"/>
  <c r="N18" i="2"/>
  <c r="O18" i="2" s="1"/>
  <c r="N20" i="2"/>
  <c r="O20" i="2" s="1"/>
  <c r="N22" i="2"/>
  <c r="O22" i="2" s="1"/>
  <c r="N19" i="2"/>
  <c r="O19" i="2" s="1"/>
  <c r="N16" i="2"/>
  <c r="O16" i="2" s="1"/>
  <c r="K13" i="2"/>
  <c r="K12" i="2"/>
  <c r="K14" i="2"/>
  <c r="K15" i="2"/>
  <c r="K10" i="2"/>
  <c r="K11" i="2"/>
  <c r="N14" i="2"/>
  <c r="O14" i="2" s="1"/>
  <c r="N13" i="2"/>
  <c r="O13" i="2" s="1"/>
  <c r="N12" i="2"/>
  <c r="O12" i="2" s="1"/>
  <c r="N15" i="2"/>
  <c r="O15" i="2" s="1"/>
  <c r="N11" i="2"/>
  <c r="O11" i="2" s="1"/>
  <c r="N10" i="2"/>
  <c r="O10" i="2" s="1"/>
  <c r="K7" i="2"/>
  <c r="K2" i="2" a="1"/>
  <c r="K8" i="2" a="1"/>
  <c r="K9" i="2" a="1"/>
  <c r="K8" i="2" l="1"/>
  <c r="K9" i="2"/>
  <c r="K2" i="2"/>
  <c r="C7" i="2" a="1"/>
  <c r="C7" i="2" s="1"/>
  <c r="N7" i="2" s="1"/>
  <c r="O7" i="2" s="1"/>
  <c r="D7" i="2" a="1"/>
  <c r="D7" i="2" s="1"/>
  <c r="E7" i="2" s="1"/>
  <c r="F7" i="2" a="1"/>
  <c r="F7" i="2" s="1"/>
  <c r="G7" i="2" a="1"/>
  <c r="G7" i="2" s="1"/>
  <c r="C8" i="2" a="1"/>
  <c r="C8" i="2" s="1"/>
  <c r="N8" i="2" s="1"/>
  <c r="O8" i="2" s="1"/>
  <c r="F8" i="2" a="1"/>
  <c r="F8" i="2" s="1"/>
  <c r="G8" i="2" a="1"/>
  <c r="G8" i="2" s="1"/>
  <c r="C9" i="2" a="1"/>
  <c r="C9" i="2" s="1"/>
  <c r="D9" i="2" a="1"/>
  <c r="D9" i="2" s="1"/>
  <c r="E9" i="2" s="1"/>
  <c r="F9" i="2" a="1"/>
  <c r="F9" i="2" s="1"/>
  <c r="G9" i="2" a="1"/>
  <c r="G9" i="2" s="1"/>
  <c r="I9" i="2" l="1"/>
  <c r="I8" i="2"/>
  <c r="N9" i="2"/>
  <c r="O9" i="2" s="1"/>
  <c r="H9" i="2"/>
  <c r="H8" i="2"/>
  <c r="H7" i="2"/>
  <c r="I7" i="2"/>
  <c r="C2" i="2" l="1" a="1"/>
  <c r="C2" i="2" s="1"/>
  <c r="N2" i="2" s="1"/>
  <c r="O2" i="2" s="1"/>
  <c r="D2" i="2" a="1"/>
  <c r="D2" i="2" s="1"/>
  <c r="E2" i="2" s="1"/>
  <c r="G2" i="2" a="1"/>
  <c r="G2" i="2" s="1"/>
  <c r="F2" i="2" a="1"/>
  <c r="F2" i="2" s="1"/>
  <c r="J6" i="1" a="1"/>
  <c r="J6" i="1" s="1"/>
  <c r="I48" i="1" a="1"/>
  <c r="I48" i="1" s="1"/>
  <c r="I46" i="1" a="1"/>
  <c r="I46" i="1" s="1"/>
  <c r="I47" i="1" a="1"/>
  <c r="I47" i="1" s="1"/>
  <c r="I39" i="1" a="1"/>
  <c r="I39" i="1" s="1"/>
  <c r="I38" i="1" a="1"/>
  <c r="I38" i="1" s="1"/>
  <c r="I43" i="1" a="1"/>
  <c r="I43" i="1" s="1"/>
  <c r="I44" i="1" a="1"/>
  <c r="I44" i="1" s="1"/>
  <c r="I45" i="1" a="1"/>
  <c r="I45" i="1" s="1"/>
  <c r="I41" i="1" a="1"/>
  <c r="I41" i="1" s="1"/>
  <c r="I37" i="1" a="1"/>
  <c r="I37" i="1" s="1"/>
  <c r="I40" i="1" a="1"/>
  <c r="I40" i="1" s="1"/>
  <c r="I32" i="1" a="1"/>
  <c r="I32" i="1" s="1"/>
  <c r="I36" i="1" a="1"/>
  <c r="I36" i="1" s="1"/>
  <c r="I11" i="1" a="1"/>
  <c r="I11" i="1" s="1"/>
  <c r="I35" i="1" a="1"/>
  <c r="I35" i="1" s="1"/>
  <c r="I23" i="1" a="1"/>
  <c r="I23" i="1" s="1"/>
  <c r="I42" i="1" a="1"/>
  <c r="I42" i="1" s="1"/>
  <c r="I34" i="1" a="1"/>
  <c r="I34" i="1" s="1"/>
  <c r="I25" i="1" a="1"/>
  <c r="I25" i="1" s="1"/>
  <c r="I27" i="1" a="1"/>
  <c r="I27" i="1" s="1"/>
  <c r="I29" i="1" a="1"/>
  <c r="I29" i="1" s="1"/>
  <c r="I30" i="1" a="1"/>
  <c r="I30" i="1" s="1"/>
  <c r="I19" i="1" a="1"/>
  <c r="I19" i="1" s="1"/>
  <c r="I14" i="1" a="1"/>
  <c r="I14" i="1" s="1"/>
  <c r="I20" i="1" a="1"/>
  <c r="I20" i="1" s="1"/>
  <c r="I13" i="1" a="1"/>
  <c r="I13" i="1" s="1"/>
  <c r="I18" i="1" a="1"/>
  <c r="I18" i="1" s="1"/>
  <c r="I12" i="1" a="1"/>
  <c r="I12" i="1" s="1"/>
  <c r="I17" i="1" a="1"/>
  <c r="I17" i="1" s="1"/>
  <c r="I16" i="1" a="1"/>
  <c r="I16" i="1" s="1"/>
  <c r="I8" i="1" a="1"/>
  <c r="I8" i="1" s="1"/>
  <c r="I5" i="1" a="1"/>
  <c r="I5" i="1" s="1"/>
  <c r="I7" i="1" a="1"/>
  <c r="I7" i="1" s="1"/>
  <c r="I10" i="1" a="1"/>
  <c r="I10" i="1" s="1"/>
  <c r="I3" i="1" a="1"/>
  <c r="I3" i="1" s="1"/>
  <c r="I2" i="1" a="1"/>
  <c r="I2" i="1" s="1"/>
  <c r="I4" i="1" a="1"/>
  <c r="I4" i="1" s="1"/>
  <c r="I6" i="1" a="1"/>
  <c r="I6" i="1" s="1"/>
  <c r="J4" i="1" a="1"/>
  <c r="J4" i="1" s="1"/>
  <c r="K4" i="1" a="1"/>
  <c r="K4" i="1" s="1"/>
  <c r="J2" i="1" a="1"/>
  <c r="J2" i="1" s="1"/>
  <c r="K2" i="1" a="1"/>
  <c r="K2" i="1" s="1"/>
  <c r="J3" i="1" a="1"/>
  <c r="J3" i="1" s="1"/>
  <c r="K3" i="1" a="1"/>
  <c r="K3" i="1" s="1"/>
  <c r="J10" i="1" a="1"/>
  <c r="J10" i="1" s="1"/>
  <c r="K10" i="1" a="1"/>
  <c r="K10" i="1" s="1"/>
  <c r="J7" i="1" a="1"/>
  <c r="J7" i="1" s="1"/>
  <c r="K7" i="1" a="1"/>
  <c r="K7" i="1" s="1"/>
  <c r="J5" i="1" a="1"/>
  <c r="J5" i="1" s="1"/>
  <c r="K5" i="1" a="1"/>
  <c r="K5" i="1" s="1"/>
  <c r="J8" i="1" a="1"/>
  <c r="J8" i="1" s="1"/>
  <c r="K8" i="1" a="1"/>
  <c r="K8" i="1" s="1"/>
  <c r="J16" i="1" a="1"/>
  <c r="J16" i="1" s="1"/>
  <c r="K16" i="1" a="1"/>
  <c r="K16" i="1" s="1"/>
  <c r="J17" i="1" a="1"/>
  <c r="J17" i="1" s="1"/>
  <c r="K17" i="1" a="1"/>
  <c r="K17" i="1" s="1"/>
  <c r="J12" i="1" a="1"/>
  <c r="J12" i="1" s="1"/>
  <c r="K12" i="1" a="1"/>
  <c r="K12" i="1" s="1"/>
  <c r="J18" i="1" a="1"/>
  <c r="J18" i="1" s="1"/>
  <c r="K18" i="1" a="1"/>
  <c r="K18" i="1" s="1"/>
  <c r="J13" i="1" a="1"/>
  <c r="J13" i="1" s="1"/>
  <c r="K13" i="1" a="1"/>
  <c r="K13" i="1" s="1"/>
  <c r="J20" i="1" a="1"/>
  <c r="J20" i="1" s="1"/>
  <c r="K20" i="1" a="1"/>
  <c r="K20" i="1" s="1"/>
  <c r="J14" i="1" a="1"/>
  <c r="J14" i="1" s="1"/>
  <c r="K14" i="1" a="1"/>
  <c r="K14" i="1" s="1"/>
  <c r="J19" i="1" a="1"/>
  <c r="J19" i="1" s="1"/>
  <c r="K19" i="1" a="1"/>
  <c r="K19" i="1" s="1"/>
  <c r="J30" i="1" a="1"/>
  <c r="J30" i="1" s="1"/>
  <c r="K30" i="1" a="1"/>
  <c r="K30" i="1" s="1"/>
  <c r="J29" i="1" a="1"/>
  <c r="J29" i="1" s="1"/>
  <c r="K29" i="1" a="1"/>
  <c r="K29" i="1" s="1"/>
  <c r="J27" i="1" a="1"/>
  <c r="J27" i="1" s="1"/>
  <c r="K27" i="1" a="1"/>
  <c r="K27" i="1" s="1"/>
  <c r="J25" i="1" a="1"/>
  <c r="J25" i="1" s="1"/>
  <c r="K25" i="1" a="1"/>
  <c r="K25" i="1" s="1"/>
  <c r="J34" i="1" a="1"/>
  <c r="J34" i="1" s="1"/>
  <c r="K34" i="1" a="1"/>
  <c r="K34" i="1" s="1"/>
  <c r="J42" i="1" a="1"/>
  <c r="J42" i="1" s="1"/>
  <c r="K42" i="1" a="1"/>
  <c r="K42" i="1" s="1"/>
  <c r="J23" i="1" a="1"/>
  <c r="J23" i="1" s="1"/>
  <c r="K23" i="1" a="1"/>
  <c r="K23" i="1" s="1"/>
  <c r="J35" i="1" a="1"/>
  <c r="J35" i="1" s="1"/>
  <c r="K35" i="1" a="1"/>
  <c r="K35" i="1" s="1"/>
  <c r="J11" i="1" a="1"/>
  <c r="J11" i="1" s="1"/>
  <c r="K11" i="1" a="1"/>
  <c r="K11" i="1" s="1"/>
  <c r="J36" i="1" a="1"/>
  <c r="J36" i="1" s="1"/>
  <c r="K36" i="1" a="1"/>
  <c r="K36" i="1" s="1"/>
  <c r="J32" i="1" a="1"/>
  <c r="J32" i="1" s="1"/>
  <c r="K32" i="1" a="1"/>
  <c r="K32" i="1" s="1"/>
  <c r="J40" i="1" a="1"/>
  <c r="J40" i="1" s="1"/>
  <c r="K40" i="1" a="1"/>
  <c r="K40" i="1" s="1"/>
  <c r="J37" i="1" a="1"/>
  <c r="J37" i="1" s="1"/>
  <c r="K37" i="1" a="1"/>
  <c r="K37" i="1" s="1"/>
  <c r="J41" i="1" a="1"/>
  <c r="J41" i="1" s="1"/>
  <c r="K41" i="1" a="1"/>
  <c r="K41" i="1" s="1"/>
  <c r="J45" i="1" a="1"/>
  <c r="J45" i="1" s="1"/>
  <c r="K45" i="1" a="1"/>
  <c r="K45" i="1" s="1"/>
  <c r="J44" i="1" a="1"/>
  <c r="J44" i="1" s="1"/>
  <c r="K44" i="1" a="1"/>
  <c r="K44" i="1" s="1"/>
  <c r="J43" i="1" a="1"/>
  <c r="J43" i="1" s="1"/>
  <c r="K43" i="1" a="1"/>
  <c r="K43" i="1" s="1"/>
  <c r="J38" i="1" a="1"/>
  <c r="J38" i="1" s="1"/>
  <c r="K38" i="1" a="1"/>
  <c r="K38" i="1" s="1"/>
  <c r="J39" i="1" a="1"/>
  <c r="J39" i="1" s="1"/>
  <c r="K39" i="1" a="1"/>
  <c r="K39" i="1" s="1"/>
  <c r="J47" i="1" a="1"/>
  <c r="J47" i="1" s="1"/>
  <c r="K47" i="1" a="1"/>
  <c r="K47" i="1" s="1"/>
  <c r="J46" i="1" a="1"/>
  <c r="J46" i="1" s="1"/>
  <c r="K46" i="1" a="1"/>
  <c r="K46" i="1" s="1"/>
  <c r="J48" i="1" a="1"/>
  <c r="J48" i="1" s="1"/>
  <c r="K48" i="1" a="1"/>
  <c r="K48" i="1" s="1"/>
  <c r="K6" i="1" a="1"/>
  <c r="K6" i="1" s="1"/>
  <c r="D40" i="1" a="1"/>
  <c r="D40" i="1" s="1"/>
  <c r="E40" i="1" a="1"/>
  <c r="E40" i="1" s="1"/>
  <c r="V40" i="1" s="1"/>
  <c r="F40" i="1" a="1"/>
  <c r="F40" i="1" s="1"/>
  <c r="G40" i="1" a="1"/>
  <c r="G40" i="1" s="1"/>
  <c r="H40" i="1" a="1"/>
  <c r="H40" i="1" s="1"/>
  <c r="D37" i="1" a="1"/>
  <c r="D37" i="1" s="1"/>
  <c r="E37" i="1" a="1"/>
  <c r="E37" i="1" s="1"/>
  <c r="V37" i="1" s="1"/>
  <c r="F37" i="1" a="1"/>
  <c r="F37" i="1" s="1"/>
  <c r="G37" i="1" a="1"/>
  <c r="G37" i="1" s="1"/>
  <c r="H37" i="1" a="1"/>
  <c r="H37" i="1" s="1"/>
  <c r="D41" i="1" a="1"/>
  <c r="D41" i="1" s="1"/>
  <c r="E41" i="1" a="1"/>
  <c r="E41" i="1" s="1"/>
  <c r="V41" i="1" s="1"/>
  <c r="F41" i="1" a="1"/>
  <c r="F41" i="1" s="1"/>
  <c r="G41" i="1" a="1"/>
  <c r="G41" i="1" s="1"/>
  <c r="H41" i="1" a="1"/>
  <c r="H41" i="1" s="1"/>
  <c r="D45" i="1" a="1"/>
  <c r="D45" i="1" s="1"/>
  <c r="E45" i="1" a="1"/>
  <c r="E45" i="1" s="1"/>
  <c r="V45" i="1" s="1"/>
  <c r="F45" i="1" a="1"/>
  <c r="F45" i="1" s="1"/>
  <c r="G45" i="1" a="1"/>
  <c r="G45" i="1" s="1"/>
  <c r="H45" i="1" a="1"/>
  <c r="H45" i="1" s="1"/>
  <c r="D44" i="1" a="1"/>
  <c r="D44" i="1" s="1"/>
  <c r="E44" i="1" a="1"/>
  <c r="E44" i="1" s="1"/>
  <c r="V44" i="1" s="1"/>
  <c r="F44" i="1" a="1"/>
  <c r="F44" i="1" s="1"/>
  <c r="G44" i="1" a="1"/>
  <c r="G44" i="1" s="1"/>
  <c r="H44" i="1" a="1"/>
  <c r="H44" i="1" s="1"/>
  <c r="D43" i="1" a="1"/>
  <c r="D43" i="1" s="1"/>
  <c r="E43" i="1" a="1"/>
  <c r="E43" i="1" s="1"/>
  <c r="V43" i="1" s="1"/>
  <c r="F43" i="1" a="1"/>
  <c r="F43" i="1" s="1"/>
  <c r="G43" i="1" a="1"/>
  <c r="G43" i="1" s="1"/>
  <c r="H43" i="1" a="1"/>
  <c r="H43" i="1" s="1"/>
  <c r="D38" i="1" a="1"/>
  <c r="D38" i="1" s="1"/>
  <c r="E38" i="1" a="1"/>
  <c r="E38" i="1" s="1"/>
  <c r="V38" i="1" s="1"/>
  <c r="F38" i="1" a="1"/>
  <c r="F38" i="1" s="1"/>
  <c r="G38" i="1" a="1"/>
  <c r="G38" i="1" s="1"/>
  <c r="H38" i="1" a="1"/>
  <c r="H38" i="1" s="1"/>
  <c r="D39" i="1" a="1"/>
  <c r="D39" i="1" s="1"/>
  <c r="E39" i="1" a="1"/>
  <c r="E39" i="1" s="1"/>
  <c r="V39" i="1" s="1"/>
  <c r="F39" i="1" a="1"/>
  <c r="F39" i="1" s="1"/>
  <c r="G39" i="1" a="1"/>
  <c r="G39" i="1" s="1"/>
  <c r="H39" i="1" a="1"/>
  <c r="H39" i="1" s="1"/>
  <c r="D47" i="1" a="1"/>
  <c r="D47" i="1" s="1"/>
  <c r="E47" i="1" a="1"/>
  <c r="E47" i="1" s="1"/>
  <c r="V47" i="1" s="1"/>
  <c r="F47" i="1" a="1"/>
  <c r="F47" i="1" s="1"/>
  <c r="G47" i="1" a="1"/>
  <c r="G47" i="1" s="1"/>
  <c r="H47" i="1" a="1"/>
  <c r="H47" i="1" s="1"/>
  <c r="D46" i="1" a="1"/>
  <c r="D46" i="1" s="1"/>
  <c r="E46" i="1" a="1"/>
  <c r="E46" i="1" s="1"/>
  <c r="V46" i="1" s="1"/>
  <c r="F46" i="1" a="1"/>
  <c r="F46" i="1" s="1"/>
  <c r="G46" i="1" a="1"/>
  <c r="G46" i="1" s="1"/>
  <c r="H46" i="1" a="1"/>
  <c r="H46" i="1" s="1"/>
  <c r="D48" i="1" a="1"/>
  <c r="D48" i="1" s="1"/>
  <c r="E48" i="1" a="1"/>
  <c r="E48" i="1" s="1"/>
  <c r="V48" i="1" s="1"/>
  <c r="F48" i="1" a="1"/>
  <c r="F48" i="1" s="1"/>
  <c r="G48" i="1" a="1"/>
  <c r="G48" i="1" s="1"/>
  <c r="H48" i="1" a="1"/>
  <c r="H48" i="1" s="1"/>
  <c r="D30" i="1" a="1"/>
  <c r="D30" i="1" s="1"/>
  <c r="E30" i="1" a="1"/>
  <c r="E30" i="1" s="1"/>
  <c r="V30" i="1" s="1"/>
  <c r="F30" i="1" a="1"/>
  <c r="F30" i="1" s="1"/>
  <c r="G30" i="1" a="1"/>
  <c r="G30" i="1" s="1"/>
  <c r="H30" i="1" a="1"/>
  <c r="H30" i="1" s="1"/>
  <c r="D29" i="1" a="1"/>
  <c r="D29" i="1" s="1"/>
  <c r="E29" i="1" a="1"/>
  <c r="E29" i="1" s="1"/>
  <c r="V29" i="1" s="1"/>
  <c r="F29" i="1" a="1"/>
  <c r="F29" i="1" s="1"/>
  <c r="G29" i="1" a="1"/>
  <c r="G29" i="1" s="1"/>
  <c r="H29" i="1" a="1"/>
  <c r="H29" i="1" s="1"/>
  <c r="D27" i="1" a="1"/>
  <c r="D27" i="1" s="1"/>
  <c r="E27" i="1" a="1"/>
  <c r="E27" i="1" s="1"/>
  <c r="V27" i="1" s="1"/>
  <c r="F27" i="1" a="1"/>
  <c r="F27" i="1" s="1"/>
  <c r="G27" i="1" a="1"/>
  <c r="G27" i="1" s="1"/>
  <c r="H27" i="1" a="1"/>
  <c r="H27" i="1" s="1"/>
  <c r="D25" i="1" a="1"/>
  <c r="D25" i="1" s="1"/>
  <c r="E25" i="1" a="1"/>
  <c r="E25" i="1" s="1"/>
  <c r="V25" i="1" s="1"/>
  <c r="F25" i="1" a="1"/>
  <c r="F25" i="1" s="1"/>
  <c r="G25" i="1" a="1"/>
  <c r="G25" i="1" s="1"/>
  <c r="H25" i="1" a="1"/>
  <c r="H25" i="1" s="1"/>
  <c r="D34" i="1" a="1"/>
  <c r="D34" i="1" s="1"/>
  <c r="E34" i="1" a="1"/>
  <c r="E34" i="1" s="1"/>
  <c r="V34" i="1" s="1"/>
  <c r="F34" i="1" a="1"/>
  <c r="F34" i="1" s="1"/>
  <c r="G34" i="1" a="1"/>
  <c r="G34" i="1" s="1"/>
  <c r="H34" i="1" a="1"/>
  <c r="H34" i="1" s="1"/>
  <c r="D42" i="1" a="1"/>
  <c r="D42" i="1" s="1"/>
  <c r="E42" i="1" a="1"/>
  <c r="E42" i="1" s="1"/>
  <c r="V42" i="1" s="1"/>
  <c r="F42" i="1" a="1"/>
  <c r="F42" i="1" s="1"/>
  <c r="G42" i="1" a="1"/>
  <c r="G42" i="1" s="1"/>
  <c r="H42" i="1" a="1"/>
  <c r="H42" i="1" s="1"/>
  <c r="D23" i="1" a="1"/>
  <c r="D23" i="1" s="1"/>
  <c r="E23" i="1" a="1"/>
  <c r="E23" i="1" s="1"/>
  <c r="V23" i="1" s="1"/>
  <c r="F23" i="1" a="1"/>
  <c r="F23" i="1" s="1"/>
  <c r="G23" i="1" a="1"/>
  <c r="G23" i="1" s="1"/>
  <c r="H23" i="1" a="1"/>
  <c r="H23" i="1" s="1"/>
  <c r="D35" i="1" a="1"/>
  <c r="D35" i="1" s="1"/>
  <c r="E35" i="1" a="1"/>
  <c r="E35" i="1" s="1"/>
  <c r="V35" i="1" s="1"/>
  <c r="F35" i="1" a="1"/>
  <c r="F35" i="1" s="1"/>
  <c r="G35" i="1" a="1"/>
  <c r="G35" i="1" s="1"/>
  <c r="H35" i="1" a="1"/>
  <c r="H35" i="1" s="1"/>
  <c r="D11" i="1" a="1"/>
  <c r="D11" i="1" s="1"/>
  <c r="E11" i="1" a="1"/>
  <c r="E11" i="1" s="1"/>
  <c r="V11" i="1" s="1"/>
  <c r="F11" i="1" a="1"/>
  <c r="F11" i="1" s="1"/>
  <c r="G11" i="1" a="1"/>
  <c r="G11" i="1" s="1"/>
  <c r="H11" i="1" a="1"/>
  <c r="H11" i="1" s="1"/>
  <c r="D36" i="1" a="1"/>
  <c r="D36" i="1" s="1"/>
  <c r="E36" i="1" a="1"/>
  <c r="E36" i="1" s="1"/>
  <c r="V36" i="1" s="1"/>
  <c r="F36" i="1" a="1"/>
  <c r="F36" i="1" s="1"/>
  <c r="G36" i="1" a="1"/>
  <c r="G36" i="1" s="1"/>
  <c r="H36" i="1" a="1"/>
  <c r="H36" i="1" s="1"/>
  <c r="D32" i="1" a="1"/>
  <c r="D32" i="1" s="1"/>
  <c r="E32" i="1" a="1"/>
  <c r="E32" i="1" s="1"/>
  <c r="V32" i="1" s="1"/>
  <c r="F32" i="1" a="1"/>
  <c r="F32" i="1" s="1"/>
  <c r="G32" i="1" a="1"/>
  <c r="G32" i="1" s="1"/>
  <c r="H32" i="1" a="1"/>
  <c r="H32" i="1" s="1"/>
  <c r="D12" i="1" a="1"/>
  <c r="D12" i="1" s="1"/>
  <c r="E12" i="1" a="1"/>
  <c r="E12" i="1" s="1"/>
  <c r="V12" i="1" s="1"/>
  <c r="F12" i="1" a="1"/>
  <c r="F12" i="1" s="1"/>
  <c r="G12" i="1" a="1"/>
  <c r="G12" i="1" s="1"/>
  <c r="H12" i="1" a="1"/>
  <c r="H12" i="1" s="1"/>
  <c r="D18" i="1" a="1"/>
  <c r="D18" i="1" s="1"/>
  <c r="E18" i="1" a="1"/>
  <c r="E18" i="1" s="1"/>
  <c r="V18" i="1" s="1"/>
  <c r="F18" i="1" a="1"/>
  <c r="F18" i="1" s="1"/>
  <c r="G18" i="1" a="1"/>
  <c r="G18" i="1" s="1"/>
  <c r="H18" i="1" a="1"/>
  <c r="H18" i="1" s="1"/>
  <c r="D13" i="1" a="1"/>
  <c r="D13" i="1" s="1"/>
  <c r="E13" i="1" a="1"/>
  <c r="E13" i="1" s="1"/>
  <c r="V13" i="1" s="1"/>
  <c r="F13" i="1" a="1"/>
  <c r="F13" i="1" s="1"/>
  <c r="G13" i="1" a="1"/>
  <c r="G13" i="1" s="1"/>
  <c r="H13" i="1" a="1"/>
  <c r="H13" i="1" s="1"/>
  <c r="D21" i="1" a="1"/>
  <c r="D21" i="1" s="1"/>
  <c r="E21" i="1" a="1"/>
  <c r="E21" i="1" s="1"/>
  <c r="F21" i="1" a="1"/>
  <c r="F21" i="1" s="1"/>
  <c r="G21" i="1" a="1"/>
  <c r="G21" i="1" s="1"/>
  <c r="H21" i="1" a="1"/>
  <c r="H21" i="1" s="1"/>
  <c r="D20" i="1" a="1"/>
  <c r="D20" i="1" s="1"/>
  <c r="E20" i="1" a="1"/>
  <c r="E20" i="1" s="1"/>
  <c r="V20" i="1" s="1"/>
  <c r="F20" i="1" a="1"/>
  <c r="F20" i="1" s="1"/>
  <c r="G20" i="1" a="1"/>
  <c r="G20" i="1" s="1"/>
  <c r="H20" i="1" a="1"/>
  <c r="H20" i="1" s="1"/>
  <c r="D14" i="1" a="1"/>
  <c r="D14" i="1" s="1"/>
  <c r="E14" i="1" a="1"/>
  <c r="E14" i="1" s="1"/>
  <c r="V14" i="1" s="1"/>
  <c r="F14" i="1" a="1"/>
  <c r="F14" i="1" s="1"/>
  <c r="G14" i="1" a="1"/>
  <c r="G14" i="1" s="1"/>
  <c r="H14" i="1" a="1"/>
  <c r="H14" i="1" s="1"/>
  <c r="D19" i="1" a="1"/>
  <c r="D19" i="1" s="1"/>
  <c r="E19" i="1" a="1"/>
  <c r="E19" i="1" s="1"/>
  <c r="V19" i="1" s="1"/>
  <c r="F19" i="1" a="1"/>
  <c r="F19" i="1" s="1"/>
  <c r="G19" i="1" a="1"/>
  <c r="G19" i="1" s="1"/>
  <c r="H19" i="1" a="1"/>
  <c r="H19" i="1" s="1"/>
  <c r="C4" i="1" a="1"/>
  <c r="C4" i="1" s="1"/>
  <c r="C2" i="1" a="1"/>
  <c r="C2" i="1" s="1"/>
  <c r="C3" i="1" a="1"/>
  <c r="C3" i="1" s="1"/>
  <c r="C10" i="1" a="1"/>
  <c r="C10" i="1" s="1"/>
  <c r="C7" i="1" a="1"/>
  <c r="C7" i="1" s="1"/>
  <c r="C5" i="1" a="1"/>
  <c r="C5" i="1" s="1"/>
  <c r="C16" i="1" a="1"/>
  <c r="C16" i="1" s="1"/>
  <c r="C17" i="1" a="1"/>
  <c r="C17" i="1" s="1"/>
  <c r="V21" i="1" l="1"/>
  <c r="L21" i="1"/>
  <c r="H2" i="2"/>
  <c r="I2" i="2"/>
  <c r="P8" i="1"/>
  <c r="P45" i="1"/>
  <c r="P47" i="1"/>
  <c r="P40" i="1"/>
  <c r="P13" i="1"/>
  <c r="P10" i="1"/>
  <c r="P23" i="1"/>
  <c r="P14" i="1"/>
  <c r="P25" i="1"/>
  <c r="P39" i="1"/>
  <c r="P32" i="1"/>
  <c r="P27" i="1"/>
  <c r="P18" i="1"/>
  <c r="P3" i="1"/>
  <c r="P43" i="1"/>
  <c r="P11" i="1"/>
  <c r="P30" i="1"/>
  <c r="P17" i="1"/>
  <c r="P4" i="1"/>
  <c r="P44" i="1"/>
  <c r="P35" i="1"/>
  <c r="P19" i="1"/>
  <c r="P16" i="1"/>
  <c r="P41" i="1"/>
  <c r="P20" i="1"/>
  <c r="P46" i="1"/>
  <c r="P37" i="1"/>
  <c r="P34" i="1"/>
  <c r="P21" i="1"/>
  <c r="P7" i="1"/>
  <c r="P48" i="1"/>
  <c r="P42" i="1"/>
  <c r="P5" i="1"/>
  <c r="L37" i="1"/>
  <c r="P6" i="1"/>
  <c r="P38" i="1"/>
  <c r="P36" i="1"/>
  <c r="P29" i="1"/>
  <c r="P12" i="1"/>
  <c r="P2" i="1"/>
  <c r="L41" i="1"/>
  <c r="L40" i="1"/>
  <c r="L38" i="1"/>
  <c r="L43" i="1"/>
  <c r="L30" i="1"/>
  <c r="L48" i="1"/>
  <c r="L42" i="1"/>
  <c r="L39" i="1"/>
  <c r="L32" i="1"/>
  <c r="L27" i="1"/>
  <c r="L18" i="1"/>
  <c r="L36" i="1"/>
  <c r="L29" i="1"/>
  <c r="L12" i="1"/>
  <c r="L11" i="1"/>
  <c r="L44" i="1"/>
  <c r="L35" i="1"/>
  <c r="L19" i="1"/>
  <c r="L45" i="1"/>
  <c r="L23" i="1"/>
  <c r="L14" i="1"/>
  <c r="L20" i="1"/>
  <c r="L46" i="1"/>
  <c r="L34" i="1"/>
  <c r="L47" i="1"/>
  <c r="L25" i="1"/>
  <c r="L13" i="1"/>
  <c r="Q40" i="1"/>
  <c r="Q37" i="1"/>
  <c r="Q14" i="1"/>
  <c r="Q11" i="1"/>
  <c r="Q45" i="1"/>
  <c r="Q42" i="1"/>
  <c r="Q39" i="1"/>
  <c r="Q46" i="1"/>
  <c r="Q34" i="1"/>
  <c r="Q38" i="1"/>
  <c r="Q47" i="1"/>
  <c r="Q43" i="1"/>
  <c r="Q41" i="1"/>
  <c r="Q25" i="1"/>
  <c r="Q12" i="1"/>
  <c r="Q27" i="1"/>
  <c r="Q21" i="1"/>
  <c r="Q44" i="1"/>
  <c r="Q36" i="1"/>
  <c r="Q35" i="1"/>
  <c r="Q23" i="1"/>
  <c r="R23" i="1"/>
  <c r="Q30" i="1"/>
  <c r="Q18" i="1"/>
  <c r="Q29" i="1"/>
  <c r="R48" i="1"/>
  <c r="R39" i="1"/>
  <c r="R43" i="1"/>
  <c r="R45" i="1"/>
  <c r="R37" i="1"/>
  <c r="R46" i="1"/>
  <c r="Q48" i="1"/>
  <c r="R38" i="1"/>
  <c r="R40" i="1"/>
  <c r="R47" i="1"/>
  <c r="R44" i="1"/>
  <c r="R41" i="1"/>
  <c r="R42" i="1"/>
  <c r="R36" i="1"/>
  <c r="R29" i="1"/>
  <c r="Q32" i="1"/>
  <c r="R11" i="1"/>
  <c r="R34" i="1"/>
  <c r="R27" i="1"/>
  <c r="R35" i="1"/>
  <c r="R30" i="1"/>
  <c r="R25" i="1"/>
  <c r="R32" i="1"/>
  <c r="Q19" i="1"/>
  <c r="R13" i="1"/>
  <c r="R20" i="1"/>
  <c r="R21" i="1"/>
  <c r="R18" i="1"/>
  <c r="R14" i="1"/>
  <c r="R19" i="1"/>
  <c r="Q13" i="1"/>
  <c r="Q20" i="1"/>
  <c r="R12"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8" i="1" a="1"/>
  <c r="D8" i="1" s="1"/>
  <c r="E8" i="1" a="1"/>
  <c r="E8" i="1" s="1"/>
  <c r="F8" i="1" a="1"/>
  <c r="F8" i="1" s="1"/>
  <c r="G8" i="1" a="1"/>
  <c r="G8" i="1" s="1"/>
  <c r="H8" i="1" a="1"/>
  <c r="H8" i="1" s="1"/>
  <c r="D6" i="1" a="1"/>
  <c r="D6" i="1" s="1"/>
  <c r="E6" i="1" a="1"/>
  <c r="E6" i="1" s="1"/>
  <c r="V6" i="1" s="1"/>
  <c r="F6" i="1" a="1"/>
  <c r="F6" i="1" s="1"/>
  <c r="G6" i="1" a="1"/>
  <c r="G6" i="1" s="1"/>
  <c r="H6" i="1" a="1"/>
  <c r="H6" i="1" s="1"/>
  <c r="D10" i="1" a="1"/>
  <c r="D10" i="1" s="1"/>
  <c r="E10" i="1" a="1"/>
  <c r="E10" i="1" s="1"/>
  <c r="F10" i="1" a="1"/>
  <c r="F10" i="1" s="1"/>
  <c r="G10" i="1" a="1"/>
  <c r="G10" i="1" s="1"/>
  <c r="H10" i="1" a="1"/>
  <c r="H10" i="1" s="1"/>
  <c r="D7" i="1" a="1"/>
  <c r="D7" i="1" s="1"/>
  <c r="H7" i="1" a="1"/>
  <c r="H7" i="1" s="1"/>
  <c r="G7" i="1" a="1"/>
  <c r="G7" i="1" s="1"/>
  <c r="F7" i="1" a="1"/>
  <c r="F7" i="1" s="1"/>
  <c r="E7" i="1" a="1"/>
  <c r="E7" i="1" s="1"/>
  <c r="H16" i="1" a="1"/>
  <c r="H16" i="1" s="1"/>
  <c r="G16" i="1" a="1"/>
  <c r="G16" i="1" s="1"/>
  <c r="F16" i="1" a="1"/>
  <c r="F16" i="1" s="1"/>
  <c r="E16" i="1" a="1"/>
  <c r="E16" i="1" s="1"/>
  <c r="D16" i="1" a="1"/>
  <c r="D16" i="1" s="1"/>
  <c r="D3" i="1" a="1"/>
  <c r="D3" i="1" s="1"/>
  <c r="E3" i="1" a="1"/>
  <c r="E3" i="1" s="1"/>
  <c r="F3" i="1" a="1"/>
  <c r="F3" i="1" s="1"/>
  <c r="G3" i="1" a="1"/>
  <c r="G3" i="1" s="1"/>
  <c r="H3" i="1" a="1"/>
  <c r="H3" i="1" s="1"/>
  <c r="D2" i="1" a="1"/>
  <c r="D2" i="1" s="1"/>
  <c r="E2" i="1" a="1"/>
  <c r="E2" i="1" s="1"/>
  <c r="F2" i="1" a="1"/>
  <c r="F2" i="1" s="1"/>
  <c r="G2" i="1" a="1"/>
  <c r="G2" i="1" s="1"/>
  <c r="H2" i="1" a="1"/>
  <c r="H2" i="1" s="1"/>
  <c r="L8" i="1" l="1"/>
  <c r="V8" i="1"/>
  <c r="L2" i="1"/>
  <c r="V2" i="1"/>
  <c r="L10" i="1"/>
  <c r="V10" i="1"/>
  <c r="L7" i="1"/>
  <c r="V7" i="1"/>
  <c r="L3" i="1"/>
  <c r="V3" i="1"/>
  <c r="L16" i="1"/>
  <c r="V16" i="1"/>
  <c r="L6" i="1"/>
  <c r="AM6" i="1"/>
  <c r="AL12" i="1"/>
  <c r="AM9" i="1"/>
  <c r="Q8" i="1"/>
  <c r="AM10" i="1"/>
  <c r="Q6" i="1"/>
  <c r="R6" i="1"/>
  <c r="R8" i="1"/>
  <c r="Q10" i="1"/>
  <c r="Q16" i="1"/>
  <c r="Q7" i="1"/>
  <c r="Q2" i="1"/>
  <c r="R10" i="1"/>
  <c r="R7" i="1"/>
  <c r="Q3" i="1"/>
  <c r="R16" i="1"/>
  <c r="R2" i="1"/>
  <c r="R3" i="1"/>
  <c r="H5" i="1" a="1"/>
  <c r="H5" i="1" s="1"/>
  <c r="G5" i="1" a="1"/>
  <c r="G5" i="1" s="1"/>
  <c r="F5" i="1" a="1"/>
  <c r="F5" i="1" s="1"/>
  <c r="E5" i="1" a="1"/>
  <c r="E5" i="1" s="1"/>
  <c r="D5" i="1" a="1"/>
  <c r="D5" i="1" s="1"/>
  <c r="H17" i="1" a="1"/>
  <c r="H17" i="1" s="1"/>
  <c r="G17" i="1" a="1"/>
  <c r="G17" i="1" s="1"/>
  <c r="F17" i="1" a="1"/>
  <c r="F17" i="1" s="1"/>
  <c r="E17" i="1" a="1"/>
  <c r="E17" i="1" s="1"/>
  <c r="D17" i="1" a="1"/>
  <c r="D17" i="1" s="1"/>
  <c r="H4" i="1" a="1"/>
  <c r="H4" i="1" s="1"/>
  <c r="G4" i="1" a="1"/>
  <c r="G4" i="1" s="1"/>
  <c r="F4" i="1" a="1"/>
  <c r="F4" i="1" s="1"/>
  <c r="E4" i="1" a="1"/>
  <c r="E4" i="1" s="1"/>
  <c r="D4" i="1" a="1"/>
  <c r="D4" i="1" s="1"/>
  <c r="L17" i="1" l="1"/>
  <c r="V17" i="1"/>
  <c r="L5" i="1"/>
  <c r="V5" i="1"/>
  <c r="L4" i="1"/>
  <c r="V4" i="1"/>
  <c r="AM2" i="1"/>
  <c r="AM8" i="1"/>
  <c r="AM4" i="1"/>
  <c r="AM5" i="1"/>
  <c r="AM7" i="1"/>
  <c r="Q4" i="1"/>
  <c r="Q5" i="1"/>
  <c r="R4" i="1"/>
  <c r="R5" i="1"/>
  <c r="R17" i="1"/>
  <c r="Q17"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08">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4"/>
        </ext>
      </extLst>
    </bk>
    <bk>
      <extLst>
        <ext uri="{3e2802c4-a4d2-4d8b-9148-e3be6c30e623}">
          <xlrd:rvb i="195"/>
        </ext>
      </extLst>
    </bk>
    <bk>
      <extLst>
        <ext uri="{3e2802c4-a4d2-4d8b-9148-e3be6c30e623}">
          <xlrd:rvb i="197"/>
        </ext>
      </extLst>
    </bk>
    <bk>
      <extLst>
        <ext uri="{3e2802c4-a4d2-4d8b-9148-e3be6c30e623}">
          <xlrd:rvb i="198"/>
        </ext>
      </extLst>
    </bk>
    <bk>
      <extLst>
        <ext uri="{3e2802c4-a4d2-4d8b-9148-e3be6c30e623}">
          <xlrd:rvb i="200"/>
        </ext>
      </extLst>
    </bk>
    <bk>
      <extLst>
        <ext uri="{3e2802c4-a4d2-4d8b-9148-e3be6c30e623}">
          <xlrd:rvb i="201"/>
        </ext>
      </extLst>
    </bk>
    <bk>
      <extLst>
        <ext uri="{3e2802c4-a4d2-4d8b-9148-e3be6c30e623}">
          <xlrd:rvb i="203"/>
        </ext>
      </extLst>
    </bk>
    <bk>
      <extLst>
        <ext uri="{3e2802c4-a4d2-4d8b-9148-e3be6c30e623}">
          <xlrd:rvb i="204"/>
        </ext>
      </extLst>
    </bk>
    <bk>
      <extLst>
        <ext uri="{3e2802c4-a4d2-4d8b-9148-e3be6c30e623}">
          <xlrd:rvb i="206"/>
        </ext>
      </extLst>
    </bk>
    <bk>
      <extLst>
        <ext uri="{3e2802c4-a4d2-4d8b-9148-e3be6c30e623}">
          <xlrd:rvb i="207"/>
        </ext>
      </extLst>
    </bk>
    <bk>
      <extLst>
        <ext uri="{3e2802c4-a4d2-4d8b-9148-e3be6c30e623}">
          <xlrd:rvb i="209"/>
        </ext>
      </extLst>
    </bk>
    <bk>
      <extLst>
        <ext uri="{3e2802c4-a4d2-4d8b-9148-e3be6c30e623}">
          <xlrd:rvb i="210"/>
        </ext>
      </extLst>
    </bk>
    <bk>
      <extLst>
        <ext uri="{3e2802c4-a4d2-4d8b-9148-e3be6c30e623}">
          <xlrd:rvb i="212"/>
        </ext>
      </extLst>
    </bk>
    <bk>
      <extLst>
        <ext uri="{3e2802c4-a4d2-4d8b-9148-e3be6c30e623}">
          <xlrd:rvb i="213"/>
        </ext>
      </extLst>
    </bk>
    <bk>
      <extLst>
        <ext uri="{3e2802c4-a4d2-4d8b-9148-e3be6c30e623}">
          <xlrd:rvb i="215"/>
        </ext>
      </extLst>
    </bk>
    <bk>
      <extLst>
        <ext uri="{3e2802c4-a4d2-4d8b-9148-e3be6c30e623}">
          <xlrd:rvb i="216"/>
        </ext>
      </extLst>
    </bk>
    <bk>
      <extLst>
        <ext uri="{3e2802c4-a4d2-4d8b-9148-e3be6c30e623}">
          <xlrd:rvb i="218"/>
        </ext>
      </extLst>
    </bk>
    <bk>
      <extLst>
        <ext uri="{3e2802c4-a4d2-4d8b-9148-e3be6c30e623}">
          <xlrd:rvb i="219"/>
        </ext>
      </extLst>
    </bk>
    <bk>
      <extLst>
        <ext uri="{3e2802c4-a4d2-4d8b-9148-e3be6c30e623}">
          <xlrd:rvb i="221"/>
        </ext>
      </extLst>
    </bk>
    <bk>
      <extLst>
        <ext uri="{3e2802c4-a4d2-4d8b-9148-e3be6c30e623}">
          <xlrd:rvb i="222"/>
        </ext>
      </extLst>
    </bk>
    <bk>
      <extLst>
        <ext uri="{3e2802c4-a4d2-4d8b-9148-e3be6c30e623}">
          <xlrd:rvb i="224"/>
        </ext>
      </extLst>
    </bk>
    <bk>
      <extLst>
        <ext uri="{3e2802c4-a4d2-4d8b-9148-e3be6c30e623}">
          <xlrd:rvb i="225"/>
        </ext>
      </extLst>
    </bk>
    <bk>
      <extLst>
        <ext uri="{3e2802c4-a4d2-4d8b-9148-e3be6c30e623}">
          <xlrd:rvb i="227"/>
        </ext>
      </extLst>
    </bk>
    <bk>
      <extLst>
        <ext uri="{3e2802c4-a4d2-4d8b-9148-e3be6c30e623}">
          <xlrd:rvb i="228"/>
        </ext>
      </extLst>
    </bk>
    <bk>
      <extLst>
        <ext uri="{3e2802c4-a4d2-4d8b-9148-e3be6c30e623}">
          <xlrd:rvb i="230"/>
        </ext>
      </extLst>
    </bk>
    <bk>
      <extLst>
        <ext uri="{3e2802c4-a4d2-4d8b-9148-e3be6c30e623}">
          <xlrd:rvb i="231"/>
        </ext>
      </extLst>
    </bk>
    <bk>
      <extLst>
        <ext uri="{3e2802c4-a4d2-4d8b-9148-e3be6c30e623}">
          <xlrd:rvb i="233"/>
        </ext>
      </extLst>
    </bk>
    <bk>
      <extLst>
        <ext uri="{3e2802c4-a4d2-4d8b-9148-e3be6c30e623}">
          <xlrd:rvb i="234"/>
        </ext>
      </extLst>
    </bk>
    <bk>
      <extLst>
        <ext uri="{3e2802c4-a4d2-4d8b-9148-e3be6c30e623}">
          <xlrd:rvb i="236"/>
        </ext>
      </extLst>
    </bk>
    <bk>
      <extLst>
        <ext uri="{3e2802c4-a4d2-4d8b-9148-e3be6c30e623}">
          <xlrd:rvb i="237"/>
        </ext>
      </extLst>
    </bk>
    <bk>
      <extLst>
        <ext uri="{3e2802c4-a4d2-4d8b-9148-e3be6c30e623}">
          <xlrd:rvb i="239"/>
        </ext>
      </extLst>
    </bk>
    <bk>
      <extLst>
        <ext uri="{3e2802c4-a4d2-4d8b-9148-e3be6c30e623}">
          <xlrd:rvb i="240"/>
        </ext>
      </extLst>
    </bk>
    <bk>
      <extLst>
        <ext uri="{3e2802c4-a4d2-4d8b-9148-e3be6c30e623}">
          <xlrd:rvb i="242"/>
        </ext>
      </extLst>
    </bk>
    <bk>
      <extLst>
        <ext uri="{3e2802c4-a4d2-4d8b-9148-e3be6c30e623}">
          <xlrd:rvb i="243"/>
        </ext>
      </extLst>
    </bk>
    <bk>
      <extLst>
        <ext uri="{3e2802c4-a4d2-4d8b-9148-e3be6c30e623}">
          <xlrd:rvb i="245"/>
        </ext>
      </extLst>
    </bk>
    <bk>
      <extLst>
        <ext uri="{3e2802c4-a4d2-4d8b-9148-e3be6c30e623}">
          <xlrd:rvb i="246"/>
        </ext>
      </extLst>
    </bk>
    <bk>
      <extLst>
        <ext uri="{3e2802c4-a4d2-4d8b-9148-e3be6c30e623}">
          <xlrd:rvb i="248"/>
        </ext>
      </extLst>
    </bk>
    <bk>
      <extLst>
        <ext uri="{3e2802c4-a4d2-4d8b-9148-e3be6c30e623}">
          <xlrd:rvb i="249"/>
        </ext>
      </extLst>
    </bk>
    <bk>
      <extLst>
        <ext uri="{3e2802c4-a4d2-4d8b-9148-e3be6c30e623}">
          <xlrd:rvb i="251"/>
        </ext>
      </extLst>
    </bk>
    <bk>
      <extLst>
        <ext uri="{3e2802c4-a4d2-4d8b-9148-e3be6c30e623}">
          <xlrd:rvb i="252"/>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8"/>
        </ext>
      </extLst>
    </bk>
    <bk>
      <extLst>
        <ext uri="{3e2802c4-a4d2-4d8b-9148-e3be6c30e623}">
          <xlrd:rvb i="339"/>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8"/>
        </ext>
      </extLst>
    </bk>
    <bk>
      <extLst>
        <ext uri="{3e2802c4-a4d2-4d8b-9148-e3be6c30e623}">
          <xlrd:rvb i="359"/>
        </ext>
      </extLst>
    </bk>
    <bk>
      <extLst>
        <ext uri="{3e2802c4-a4d2-4d8b-9148-e3be6c30e623}">
          <xlrd:rvb i="362"/>
        </ext>
      </extLst>
    </bk>
    <bk>
      <extLst>
        <ext uri="{3e2802c4-a4d2-4d8b-9148-e3be6c30e623}">
          <xlrd:rvb i="363"/>
        </ext>
      </extLst>
    </bk>
    <bk>
      <extLst>
        <ext uri="{3e2802c4-a4d2-4d8b-9148-e3be6c30e623}">
          <xlrd:rvb i="366"/>
        </ext>
      </extLst>
    </bk>
    <bk>
      <extLst>
        <ext uri="{3e2802c4-a4d2-4d8b-9148-e3be6c30e623}">
          <xlrd:rvb i="367"/>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8"/>
        </ext>
      </extLst>
    </bk>
    <bk>
      <extLst>
        <ext uri="{3e2802c4-a4d2-4d8b-9148-e3be6c30e623}">
          <xlrd:rvb i="379"/>
        </ext>
      </extLst>
    </bk>
    <bk>
      <extLst>
        <ext uri="{3e2802c4-a4d2-4d8b-9148-e3be6c30e623}">
          <xlrd:rvb i="382"/>
        </ext>
      </extLst>
    </bk>
    <bk>
      <extLst>
        <ext uri="{3e2802c4-a4d2-4d8b-9148-e3be6c30e623}">
          <xlrd:rvb i="383"/>
        </ext>
      </extLst>
    </bk>
    <bk>
      <extLst>
        <ext uri="{3e2802c4-a4d2-4d8b-9148-e3be6c30e623}">
          <xlrd:rvb i="386"/>
        </ext>
      </extLst>
    </bk>
    <bk>
      <extLst>
        <ext uri="{3e2802c4-a4d2-4d8b-9148-e3be6c30e623}">
          <xlrd:rvb i="387"/>
        </ext>
      </extLst>
    </bk>
    <bk>
      <extLst>
        <ext uri="{3e2802c4-a4d2-4d8b-9148-e3be6c30e623}">
          <xlrd:rvb i="390"/>
        </ext>
      </extLst>
    </bk>
    <bk>
      <extLst>
        <ext uri="{3e2802c4-a4d2-4d8b-9148-e3be6c30e623}">
          <xlrd:rvb i="391"/>
        </ext>
      </extLst>
    </bk>
  </futureMetadata>
  <cellMetadata count="1">
    <bk>
      <rc t="1" v="0"/>
    </bk>
  </cellMetadata>
  <valueMetadata count="208">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valueMetadata>
</metadata>
</file>

<file path=xl/sharedStrings.xml><?xml version="1.0" encoding="utf-8"?>
<sst xmlns="http://schemas.openxmlformats.org/spreadsheetml/2006/main" count="173" uniqueCount="119">
  <si>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</si>
  <si>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</si>
  <si>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</si>
  <si>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</si>
  <si>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</si>
  <si>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</si>
  <si>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</si>
  <si>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</si>
  <si>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</si>
  <si>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</si>
  <si>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</si>
  <si>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</si>
  <si>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</si>
  <si>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</si>
  <si>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</si>
  <si>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</si>
  <si>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</si>
  <si>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</si>
  <si>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</si>
  <si>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</si>
  <si>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</si>
  <si>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</si>
  <si>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</si>
  <si>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</si>
  <si>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</si>
  <si>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</si>
  <si>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</si>
  <si>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</si>
  <si>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</si>
  <si>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</si>
  <si>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</si>
  <si>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</si>
  <si>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</si>
  <si>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</si>
  <si>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</si>
  <si>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</si>
  <si>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</si>
  <si>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</si>
  <si>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</si>
  <si>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</si>
  <si>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</si>
  <si>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</si>
  <si>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</si>
  <si>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</si>
  <si>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</si>
  <si>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</si>
  <si>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</si>
  <si>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</si>
  <si>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</si>
  <si>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</si>
  <si>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</si>
  <si>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</si>
  <si>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</si>
  <si>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</si>
  <si>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</si>
  <si>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</si>
  <si>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</si>
  <si>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</si>
  <si>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</si>
  <si>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</si>
  <si>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</si>
  <si>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</si>
  <si>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</si>
  <si>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</si>
  <si>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</si>
  <si>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</si>
  <si>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</si>
  <si>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</si>
  <si>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</si>
  <si>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</si>
  <si>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</si>
  <si>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</si>
  <si>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</si>
  <si>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</si>
  <si>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</si>
  <si>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</si>
  <si>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</si>
  <si>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</si>
  <si>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</si>
  <si>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</si>
  <si>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</si>
  <si>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</si>
  <si>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</si>
  <si>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</si>
  <si>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</si>
  <si>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</si>
  <si>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</si>
  <si>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</si>
  <si>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</si>
  <si>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</si>
  <si>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</si>
  <si>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</si>
  <si>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</si>
  <si>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</si>
  <si>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</si>
  <si>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</si>
  <si>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</si>
  <si>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</si>
  <si>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</si>
  <si>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</si>
  <si>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</si>
  <si>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</si>
  <si>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</si>
  <si>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</si>
  <si>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</si>
  <si>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</si>
  <si>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</si>
  <si>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</si>
  <si>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</si>
  <si>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</si>
  <si>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</si>
  <si>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</si>
  <si>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</si>
  <si>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</si>
  <si>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</si>
  <si>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</si>
  <si>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</si>
  <si>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</si>
  <si>
    <t>超長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</si>
</sst>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Array" Target="richData/rdarray.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104">
  <a r="1">
    <v t="i">0</v>
  </a>
  <a r="1">
    <v>58.52</v>
  </a>
  <a r="1">
    <v>380.82</v>
  </a>
  <a r="1">
    <v>16.974299999999999</v>
  </a>
  <a r="1">
    <v>55.7</v>
  </a>
  <a r="1">
    <v>1.0662</v>
  </a>
  <a r="1">
    <v>81.239999999999995</v>
  </a>
  <a r="1">
    <v>130.72999999999999</v>
  </a>
  <a r="1">
    <v>33.44</v>
  </a>
  <a r="1">
    <v>12.31</v>
  </a>
  <a r="1">
    <v>24.952500000000001</v>
  </a>
  <a r="1">
    <v>1.2044999999999999</v>
  </a>
  <a r="1">
    <v>0.68020000000000003</v>
  </a>
  <a r="1">
    <v>42.2</v>
  </a>
  <a r="1">
    <v>144.97</v>
  </a>
  <a r="1">
    <v>1.0806</v>
  </a>
  <a r="1">
    <v>23610</v>
  </a>
  <a r="1">
    <v>26.54</v>
  </a>
  <a r="1">
    <v>6.8971999999999998</v>
  </a>
  <a r="1">
    <v>30.728000000000002</v>
  </a>
  <a r="1">
    <v>1269.03</v>
  </a>
  <a r="1">
    <v>48.46</v>
  </a>
  <a r="1">
    <v>101.46</v>
  </a>
  <a r="1">
    <v>28.97</v>
  </a>
  <a r="1">
    <v>1.3412999999999999</v>
  </a>
  <a r="1">
    <v>18.63</v>
  </a>
  <a r="1">
    <v>26.82</v>
  </a>
  <a r="1">
    <v>46.44</v>
  </a>
  <a r="1">
    <v>4.4000000000000004</v>
  </a>
  <a r="1">
    <v>42.58</v>
  </a>
  <a r="1">
    <v>56.33</v>
  </a>
  <a r="1">
    <v>98.01</v>
  </a>
  <a r="1">
    <v>34.54</v>
  </a>
  <a r="1">
    <v>43.74</v>
  </a>
  <a r="1">
    <v>15.09</v>
  </a>
  <a r="1">
    <v>17.97</v>
  </a>
  <a r="1">
    <v>15.7</v>
  </a>
  <a r="1">
    <v>15570</v>
  </a>
  <a r="1">
    <v>82.745000000000005</v>
  </a>
  <a r="1">
    <v>38.46</v>
  </a>
  <a r="1">
    <v>7.35</v>
  </a>
  <a r="1">
    <v>5.3632999999999997</v>
  </a>
  <a r="1">
    <v>70.995500000000007</v>
  </a>
  <a r="1">
    <v>226.4</v>
  </a>
  <a r="1">
    <v>54.7</v>
  </a>
  <a r="1">
    <v>18.712</v>
  </a>
  <a r="1">
    <v>22.58</v>
  </a>
  <a r="1">
    <v>0.73660000000000003</v>
  </a>
  <a r="1">
    <v>0.63139999999999996</v>
  </a>
  <a r="1">
    <v>32.700000000000003</v>
  </a>
  <a r="1">
    <v>37.76</v>
  </a>
  <a r="1">
    <v>21.52</v>
  </a>
  <a r="1">
    <v>24.34</v>
  </a>
  <a r="1">
    <v>33.18</v>
  </a>
  <a r="1">
    <v>14.87</v>
  </a>
  <a r="1">
    <v>50.34</v>
  </a>
  <a r="1">
    <v>37.97</v>
  </a>
  <a r="1">
    <v>121.54</v>
  </a>
  <a r="1">
    <v>27.41</v>
  </a>
  <a r="1">
    <v>21.97</v>
  </a>
  <a r="1">
    <v>20.8</v>
  </a>
  <a r="1">
    <v>26.33</v>
  </a>
  <a r="1">
    <v>56.08</v>
  </a>
  <a r="1">
    <v>41.9</v>
  </a>
  <a r="1">
    <v>55.43</v>
  </a>
  <a r="1">
    <v>10.119999999999999</v>
  </a>
  <a r="1">
    <v>212.62</v>
  </a>
  <a r="1">
    <v>47.86</v>
  </a>
  <a r="1">
    <v>19.760000000000002</v>
  </a>
  <a r="1">
    <v>49.11</v>
  </a>
  <a r="1">
    <v>25.15</v>
  </a>
  <a r="1">
    <v>40.36</v>
  </a>
  <a r="1">
    <v>76.09</v>
  </a>
  <a r="1">
    <v>96.53</v>
  </a>
  <a r="1">
    <v>22.84</v>
  </a>
  <a r="1">
    <v>14.1</v>
  </a>
  <a r="1">
    <v>97.56</v>
  </a>
  <a r="1">
    <v>115.23</v>
  </a>
  <a r="1">
    <v>47.42</v>
  </a>
  <a r="1">
    <v>182.5</v>
  </a>
  <a r="1">
    <v>151.6</v>
  </a>
  <a r="1">
    <v>349.99</v>
  </a>
  <a r="1">
    <v>58.33</v>
  </a>
  <a r="1">
    <v>39.4</v>
  </a>
  <a r="1">
    <v>66.22</v>
  </a>
  <a r="1">
    <v>30.46</v>
  </a>
  <a r="1">
    <v>22.67</v>
  </a>
  <a r="1">
    <v>39.53</v>
  </a>
  <a r="1">
    <v>43.63</v>
  </a>
  <a r="1">
    <v>130.24</v>
  </a>
  <a r="1">
    <v>89.75</v>
  </a>
  <a r="1">
    <v>21.47</v>
  </a>
  <a r="1">
    <v>66.010000000000005</v>
  </a>
  <a r="1">
    <v>24.46</v>
  </a>
  <a r="1">
    <v>8.64</v>
  </a>
  <a r="1">
    <v>77.72</v>
  </a>
  <a r="1">
    <v>38.22</v>
  </a>
  <a r="1">
    <v>264.48</v>
  </a>
  <a r="1">
    <v>25.89</v>
  </a>
  <a r="1">
    <v>19.260000000000002</v>
  </a>
  <a r="1">
    <v>32.54</v>
  </a>
  <a r="1">
    <v>30.77</v>
  </a>
  <a r="1">
    <v>18.82</v>
  </a>
  <a r="1">
    <v>22.42</v>
  </a>
</arrayData>
</file>

<file path=xl/richData/rdrichvalue.xml><?xml version="1.0" encoding="utf-8"?>
<rvData xmlns="http://schemas.microsoft.com/office/spreadsheetml/2017/richdata" count="495">
  <rv s="0">
    <v>https://www.bing.com/financeapi/forcetrigger?t=a1rtww&amp;q=ARCX%3aEIRL&amp;form=skydnc</v>
    <v>Learn more on Bing</v>
  </rv>
  <rv s="1">
    <v>en-GB</v>
    <v>a1rtww</v>
    <v>268435456</v>
    <v>1</v>
    <v>Powered by Refinitiv</v>
    <v>0</v>
    <v>iShares:MSCI Ireland (ARCX:EIRL)</v>
    <v>2</v>
    <v>3</v>
    <v>Finance</v>
    <v>4</v>
    <v>60.268999999999998</v>
    <v>44.92</v>
    <v>1.1336999999999999</v>
    <v>0.3196</v>
    <v>5.6699999999999997E-3</v>
    <v>USD</v>
    <v>NYSE Arca</v>
    <v>ARCX</v>
    <v>5.0000000000000001E-3</v>
    <v>56.704999999999998</v>
    <v>ETF</v>
    <v>45259.041667372658</v>
    <v>0</v>
    <v>56.650199999999998</v>
    <v>87907592.730000004</v>
    <v>iShares:MSCI Ireland</v>
    <v>56.66</v>
    <v>56.363100000000003</v>
    <v>56.682699999999997</v>
    <v>EIRL</v>
    <v>iShares:MSCI Ireland (ARCX:EIRL)</v>
    <v>1257</v>
    <v>5892</v>
  </rv>
  <rv s="2">
    <v>1</v>
  </rv>
  <rv s="3">
    <fb>44929</fb>
    <v>5</v>
  </rv>
  <rv s="3">
    <fb>46.44</fb>
    <v>6</v>
  </rv>
  <rv s="0">
    <v>https://www.bing.com/financeapi/forcetrigger?t=a1nplh&amp;q=ARCX%3aARGT&amp;form=skydnc</v>
    <v>Learn more on Bing</v>
  </rv>
  <rv s="1">
    <v>en-GB</v>
    <v>a1nplh</v>
    <v>268435456</v>
    <v>1</v>
    <v>Powered by Refinitiv</v>
    <v>0</v>
    <v>Glbl X MSCI Argnt ETF (ARCX:ARGT)</v>
    <v>2</v>
    <v>3</v>
    <v>Finance</v>
    <v>4</v>
    <v>51.57</v>
    <v>30.68</v>
    <v>0.83179999999999998</v>
    <v>-0.86</v>
    <v>-1.7025999999999999E-2</v>
    <v>USD</v>
    <v>NYSE Arca</v>
    <v>ARCX</v>
    <v>5.8999999999999999E-3</v>
    <v>50.935000000000002</v>
    <v>ETF</v>
    <v>45259.041667441408</v>
    <v>5</v>
    <v>49.42</v>
    <v>50837100</v>
    <v>Glbl X MSCI Argnt ETF</v>
    <v>50.92</v>
    <v>50.51</v>
    <v>49.65</v>
    <v>ARGT</v>
    <v>Glbl X MSCI Argnt ETF (ARCX:ARGT)</v>
    <v>150700</v>
    <v>70315</v>
  </rv>
  <rv s="2">
    <v>6</v>
  </rv>
  <rv s="3">
    <fb>33.18</fb>
    <v>6</v>
  </rv>
  <rv s="0">
    <v>https://www.bing.com/financeapi/forcetrigger?t=a1sgvh&amp;q=ARCX%3aEWW&amp;form=skydnc</v>
    <v>Learn more on Bing</v>
  </rv>
  <rv s="1">
    <v>en-GB</v>
    <v>a1sgvh</v>
    <v>268435456</v>
    <v>1</v>
    <v>Powered by Refinitiv</v>
    <v>0</v>
    <v>iShares:MSCI Mexico (ARCX:EWW)</v>
    <v>2</v>
    <v>3</v>
    <v>Finance</v>
    <v>7</v>
    <v>65.73</v>
    <v>49.19</v>
    <v>1.115</v>
    <v>0.46</v>
    <v>7.4209999999999996E-3</v>
    <v>USD</v>
    <v>NYSE Arca</v>
    <v>ARCX</v>
    <v>5.0000000000000001E-3</v>
    <v>62.66</v>
    <v>ETF</v>
    <v>45259.011594015625</v>
    <v>9</v>
    <v>61.93</v>
    <v>1157157467.99</v>
    <v>iShares:MSCI Mexico</v>
    <v>61.99</v>
    <v>61.99</v>
    <v>62.45</v>
    <v>EWW</v>
    <v>iShares:MSCI Mexico (ARCX:EWW)</v>
    <v>1264914</v>
    <v>2197738</v>
  </rv>
  <rv s="2">
    <v>10</v>
  </rv>
  <rv s="3">
    <fb>50.34</fb>
    <v>6</v>
  </rv>
  <rv s="0">
    <v>https://www.bing.com/financeapi/forcetrigger?t=a1u68m&amp;q=ARCX%3aGREK&amp;form=skydnc</v>
    <v>Learn more on Bing</v>
  </rv>
  <rv s="1">
    <v>en-GB</v>
    <v>a1u68m</v>
    <v>268435456</v>
    <v>1</v>
    <v>Powered by Refinitiv</v>
    <v>0</v>
    <v>Glbl X MSCI Greece (ARCX:GREK)</v>
    <v>2</v>
    <v>3</v>
    <v>Finance</v>
    <v>4</v>
    <v>39.99</v>
    <v>25.89</v>
    <v>1.0612999999999999</v>
    <v>0.25</v>
    <v>6.7510000000000001E-3</v>
    <v>USD</v>
    <v>NYSE Arca</v>
    <v>ARCX</v>
    <v>5.6999999999999993E-3</v>
    <v>37.51</v>
    <v>ETF</v>
    <v>45259.041666724217</v>
    <v>13</v>
    <v>37.28</v>
    <v>153710100</v>
    <v>Glbl X MSCI Greece</v>
    <v>37.33</v>
    <v>37.03</v>
    <v>37.28</v>
    <v>GREK</v>
    <v>Glbl X MSCI Greece (ARCX:GREK)</v>
    <v>22831</v>
    <v>45852</v>
  </rv>
  <rv s="2">
    <v>14</v>
  </rv>
  <rv s="3">
    <fb>26.82</fb>
    <v>6</v>
  </rv>
  <rv s="0">
    <v>https://www.bing.com/financeapi/forcetrigger?t=a1yh6h&amp;q=ARCX%3aNGE&amp;form=skydnc</v>
    <v>Learn more on Bing</v>
  </rv>
  <rv s="1">
    <v>en-GB</v>
    <v>a1yh6h</v>
    <v>268435456</v>
    <v>1</v>
    <v>Powered by Refinitiv</v>
    <v>0</v>
    <v>Glbl X MSCI Nigeria ETF (ARCX:NGE)</v>
    <v>2</v>
    <v>3</v>
    <v>Finance</v>
    <v>7</v>
    <v>10.89</v>
    <v>7.22</v>
    <v>-0.24829999999999999</v>
    <v>6.4299999999999996E-2</v>
    <v>8.3829999999999998E-3</v>
    <v>USD</v>
    <v>NYSE Arca</v>
    <v>ARCX</v>
    <v>8.3000000000000001E-3</v>
    <v>7.75</v>
    <v>ETF</v>
    <v>45259.041666724217</v>
    <v>17</v>
    <v>7.65</v>
    <v>26613500</v>
    <v>Glbl X MSCI Nigeria ETF</v>
    <v>7.75</v>
    <v>7.6707000000000001</v>
    <v>7.7350000000000003</v>
    <v>NGE</v>
    <v>Glbl X MSCI Nigeria ETF (ARCX:NGE)</v>
    <v>9985</v>
    <v>14972</v>
  </rv>
  <rv s="2">
    <v>18</v>
  </rv>
  <rv s="3">
    <fb>7.35</fb>
    <v>6</v>
  </rv>
  <rv s="0">
    <v>https://www.bing.com/financeapi/forcetrigger?t=a1sg8m&amp;q=ARCX%3aEWQ&amp;form=skydnc</v>
    <v>Learn more on Bing</v>
  </rv>
  <rv s="1">
    <v>en-GB</v>
    <v>a1sg8m</v>
    <v>268435456</v>
    <v>1</v>
    <v>Powered by Refinitiv</v>
    <v>0</v>
    <v>iShares:MSCI France (ARCX:EWQ)</v>
    <v>2</v>
    <v>3</v>
    <v>Finance</v>
    <v>4</v>
    <v>39.950000000000003</v>
    <v>32.625</v>
    <v>1.1600999999999999</v>
    <v>-0.01</v>
    <v>-2.6599999999999996E-4</v>
    <v>USD</v>
    <v>NYSE Arca</v>
    <v>ARCX</v>
    <v>7.6E-3</v>
    <v>37.69</v>
    <v>ETF</v>
    <v>45259.041666712503</v>
    <v>21</v>
    <v>37.4</v>
    <v>833513503.37</v>
    <v>iShares:MSCI France</v>
    <v>37.44</v>
    <v>37.6</v>
    <v>37.590000000000003</v>
    <v>EWQ</v>
    <v>iShares:MSCI France (ARCX:EWQ)</v>
    <v>207145</v>
    <v>529192</v>
  </rv>
  <rv s="2">
    <v>22</v>
  </rv>
  <rv s="3">
    <fb>33.44</fb>
    <v>6</v>
  </rv>
  <rv s="0">
    <v>https://www.bing.com/financeapi/forcetrigger?t=a1sf9c&amp;q=ARCX%3aEWG&amp;form=skydnc</v>
    <v>Learn more on Bing</v>
  </rv>
  <rv s="1">
    <v>en-GB</v>
    <v>a1sf9c</v>
    <v>268435456</v>
    <v>1</v>
    <v>Powered by Refinitiv</v>
    <v>0</v>
    <v>iShares:MSCI Germany (ARCX:EWG)</v>
    <v>2</v>
    <v>3</v>
    <v>Finance</v>
    <v>4</v>
    <v>29.56</v>
    <v>24.434999999999999</v>
    <v>1.1597999999999999</v>
    <v>0.1</v>
    <v>3.555E-3</v>
    <v>USD</v>
    <v>NYSE Arca</v>
    <v>ARCX</v>
    <v>5.0000000000000001E-3</v>
    <v>28.317499999999999</v>
    <v>ETF</v>
    <v>45259.0120054625</v>
    <v>25</v>
    <v>28.105</v>
    <v>1051016985.64</v>
    <v>iShares:MSCI Germany</v>
    <v>28.13</v>
    <v>28.13</v>
    <v>28.23</v>
    <v>EWG</v>
    <v>iShares:MSCI Germany (ARCX:EWG)</v>
    <v>621</v>
    <v>1706686</v>
  </rv>
  <rv s="2">
    <v>26</v>
  </rv>
  <rv s="3">
    <fb>25.15</fb>
    <v>6</v>
  </rv>
  <rv s="0">
    <v>https://www.bing.com/financeapi/forcetrigger?t=a1sh52&amp;q=ARCX%3aEWZ&amp;form=skydnc</v>
    <v>Learn more on Bing</v>
  </rv>
  <rv s="1">
    <v>en-GB</v>
    <v>a1sh52</v>
    <v>268435456</v>
    <v>1</v>
    <v>Powered by Refinitiv</v>
    <v>0</v>
    <v>iShares:MSCI Brazil (ARCX:EWZ)</v>
    <v>2</v>
    <v>3</v>
    <v>Finance</v>
    <v>4</v>
    <v>34.35</v>
    <v>25</v>
    <v>1.1240000000000001</v>
    <v>0.37</v>
    <v>1.0963000000000001E-2</v>
    <v>USD</v>
    <v>NYSE Arca</v>
    <v>ARCX</v>
    <v>5.7999999999999996E-3</v>
    <v>34.35</v>
    <v>ETF</v>
    <v>45259.041666712503</v>
    <v>29</v>
    <v>33.72</v>
    <v>4931618096.9399996</v>
    <v>iShares:MSCI Brazil</v>
    <v>33.72</v>
    <v>33.75</v>
    <v>34.119999999999997</v>
    <v>EWZ</v>
    <v>iShares:MSCI Brazil (ARCX:EWZ)</v>
    <v>6</v>
    <v>23920357</v>
  </rv>
  <rv s="2">
    <v>30</v>
  </rv>
  <rv s="3">
    <fb>25.89</fb>
    <v>6</v>
  </rv>
  <rv s="0">
    <v>https://www.bing.com/financeapi/forcetrigger?t=a1sg5r&amp;q=ARCX%3aEWP&amp;form=skydnc</v>
    <v>Learn more on Bing</v>
  </rv>
  <rv s="1">
    <v>en-GB</v>
    <v>a1sg5r</v>
    <v>268435456</v>
    <v>1</v>
    <v>Powered by Refinitiv</v>
    <v>0</v>
    <v>iShares:MSCI Spain (ARCX:EWP)</v>
    <v>2</v>
    <v>3</v>
    <v>Finance</v>
    <v>4</v>
    <v>30.614999999999998</v>
    <v>23.614999999999998</v>
    <v>1.0914999999999999</v>
    <v>0.22</v>
    <v>7.2610000000000001E-3</v>
    <v>USD</v>
    <v>NYSE Arca</v>
    <v>ARCX</v>
    <v>5.0000000000000001E-3</v>
    <v>30.614999999999998</v>
    <v>ETF</v>
    <v>45259.041667430465</v>
    <v>33</v>
    <v>30.41</v>
    <v>629006807.05999994</v>
    <v>iShares:MSCI Spain</v>
    <v>30.47</v>
    <v>30.3</v>
    <v>30.52</v>
    <v>EWP</v>
    <v>iShares:MSCI Spain (ARCX:EWP)</v>
    <v>340612</v>
    <v>429697</v>
  </rv>
  <rv s="2">
    <v>34</v>
  </rv>
  <rv s="3">
    <fb>24.34</fb>
    <v>6</v>
  </rv>
  <rv s="0">
    <v>https://www.bing.com/financeapi/forcetrigger?t=a1s36h&amp;q=ARCX%3aEPOL&amp;form=skydnc</v>
    <v>Learn more on Bing</v>
  </rv>
  <rv s="1">
    <v>en-GB</v>
    <v>a1s36h</v>
    <v>268435456</v>
    <v>1</v>
    <v>Powered by Refinitiv</v>
    <v>0</v>
    <v>iShares:MSCI Poland (ARCX:EPOL)</v>
    <v>2</v>
    <v>3</v>
    <v>Finance</v>
    <v>4</v>
    <v>22.35</v>
    <v>14.22</v>
    <v>1.4857</v>
    <v>0.55000000000000004</v>
    <v>2.5264000000000002E-2</v>
    <v>USD</v>
    <v>NYSE Arca</v>
    <v>ARCX</v>
    <v>6.5000000000000006E-3</v>
    <v>22.35</v>
    <v>ETF</v>
    <v>45259.041666700781</v>
    <v>37</v>
    <v>22.07</v>
    <v>214307166.27000001</v>
    <v>iShares:MSCI Poland</v>
    <v>22.07</v>
    <v>21.77</v>
    <v>22.32</v>
    <v>EPOL</v>
    <v>iShares:MSCI Poland (ARCX:EPOL)</v>
    <v>189228</v>
    <v>266938</v>
  </rv>
  <rv s="2">
    <v>38</v>
  </rv>
  <rv s="3">
    <fb>15.7</fb>
    <v>6</v>
  </rv>
  <rv s="0">
    <v>https://www.bing.com/financeapi/forcetrigger?t=a1sfhw&amp;q=ARCX%3aEWI&amp;form=skydnc</v>
    <v>Learn more on Bing</v>
  </rv>
  <rv s="1">
    <v>en-GB</v>
    <v>a1sfhw</v>
    <v>268435456</v>
    <v>1</v>
    <v>Powered by Refinitiv</v>
    <v>0</v>
    <v>iShares:MSCI Italy (ARCX:EWI)</v>
    <v>2</v>
    <v>3</v>
    <v>Finance</v>
    <v>4</v>
    <v>33.674999999999997</v>
    <v>26.46</v>
    <v>1.1657999999999999</v>
    <v>0.02</v>
    <v>6.0979999999999997E-4</v>
    <v>USD</v>
    <v>NYSE Arca</v>
    <v>ARCX</v>
    <v>5.0000000000000001E-3</v>
    <v>32.93</v>
    <v>ETF</v>
    <v>45259.041667349222</v>
    <v>41</v>
    <v>32.658000000000001</v>
    <v>258086931.83000001</v>
    <v>iShares:MSCI Italy</v>
    <v>32.695</v>
    <v>32.799999999999997</v>
    <v>32.82</v>
    <v>EWI</v>
    <v>iShares:MSCI Italy (ARCX:EWI)</v>
    <v>200</v>
    <v>495487</v>
  </rv>
  <rv s="2">
    <v>42</v>
  </rv>
  <rv s="3">
    <fb>27.41</fb>
    <v>6</v>
  </rv>
  <rv s="0">
    <v>https://www.bing.com/financeapi/forcetrigger?t=a1rloc&amp;q=BATS%3aECH&amp;form=skydnc</v>
    <v>Learn more on Bing</v>
  </rv>
  <rv s="1">
    <v>en-GB</v>
    <v>a1rloc</v>
    <v>268435456</v>
    <v>1</v>
    <v>Powered by Refinitiv</v>
    <v>0</v>
    <v>iShares:MSCI Chile (BATS:ECH)</v>
    <v>2</v>
    <v>3</v>
    <v>Finance</v>
    <v>8</v>
    <v>32.06</v>
    <v>23.67</v>
    <v>0.78969999999999996</v>
    <v>0.28999999999999998</v>
    <v>1.0976999999999999E-2</v>
    <v>USD</v>
    <v>CBOE BZX Exchange</v>
    <v>BATS</v>
    <v>5.7999999999999996E-3</v>
    <v>26.745000000000001</v>
    <v>ETF</v>
    <v>45258.962123344529</v>
    <v>45</v>
    <v>26.44</v>
    <v>487820991.01999998</v>
    <v>iShares:MSCI Chile</v>
    <v>26.54</v>
    <v>26.42</v>
    <v>26.71</v>
    <v>ECH</v>
    <v>iShares:MSCI Chile (BATS:ECH)</v>
    <v>206858</v>
    <v>399767</v>
  </rv>
  <rv s="2">
    <v>46</v>
  </rv>
  <rv s="3">
    <fb>26.33</fb>
    <v>6</v>
  </rv>
  <rv s="0">
    <v>https://www.bing.com/financeapi/forcetrigger?t=a1rmz2&amp;q=BATS%3aEDEN&amp;form=skydnc</v>
    <v>Learn more on Bing</v>
  </rv>
  <rv s="1">
    <v>en-GB</v>
    <v>a1rmz2</v>
    <v>268435456</v>
    <v>1</v>
    <v>Powered by Refinitiv</v>
    <v>0</v>
    <v>iShares:MSCI Denmark (BATS:EDEN)</v>
    <v>2</v>
    <v>3</v>
    <v>Finance</v>
    <v>8</v>
    <v>111.77</v>
    <v>91.438599999999994</v>
    <v>0.99809999999999999</v>
    <v>-1.4093</v>
    <v>-1.3217000000000001E-2</v>
    <v>USD</v>
    <v>CBOE BZX Exchange</v>
    <v>BATS</v>
    <v>5.3E-3</v>
    <v>105.53</v>
    <v>ETF</v>
    <v>45258.87986693281</v>
    <v>49</v>
    <v>105.02</v>
    <v>234293270.63999999</v>
    <v>iShares:MSCI Denmark</v>
    <v>105.53</v>
    <v>106.6293</v>
    <v>105.22</v>
    <v>EDEN</v>
    <v>iShares:MSCI Denmark (BATS:EDEN)</v>
    <v>4890</v>
    <v>13762</v>
  </rv>
  <rv s="2">
    <v>50</v>
  </rv>
  <rv s="3">
    <fb>98.01</fb>
    <v>6</v>
  </rv>
  <rv s="0">
    <v>https://www.bing.com/financeapi/forcetrigger?t=a1sfqh&amp;q=ARCX%3aEWL&amp;form=skydnc</v>
    <v>Learn more on Bing</v>
  </rv>
  <rv s="1">
    <v>en-GB</v>
    <v>a1sfqh</v>
    <v>268435456</v>
    <v>1</v>
    <v>Powered by Refinitiv</v>
    <v>0</v>
    <v>iShares:MSCI Switzerland (ARCX:EWL)</v>
    <v>2</v>
    <v>3</v>
    <v>Finance</v>
    <v>4</v>
    <v>48.935000000000002</v>
    <v>41.55</v>
    <v>0.74309999999999998</v>
    <v>-0.11</v>
    <v>-2.4480000000000001E-3</v>
    <v>USD</v>
    <v>NYSE Arca</v>
    <v>ARCX</v>
    <v>5.0000000000000001E-3</v>
    <v>44.905000000000001</v>
    <v>ETF</v>
    <v>45259.041666712503</v>
    <v>53</v>
    <v>44.64</v>
    <v>1137420495.0699999</v>
    <v>iShares:MSCI Switzerland</v>
    <v>44.66</v>
    <v>44.93</v>
    <v>44.82</v>
    <v>EWL</v>
    <v>iShares:MSCI Switzerland (ARCX:EWL)</v>
    <v>1</v>
    <v>590705</v>
  </rv>
  <rv s="2">
    <v>54</v>
  </rv>
  <rv s="3">
    <fb>42.58</fb>
    <v>6</v>
  </rv>
  <rv s="0">
    <v>https://www.bing.com/financeapi/forcetrigger?t=a1sgk2&amp;q=ARCX%3aEWT&amp;form=skydnc</v>
    <v>Learn more on Bing</v>
  </rv>
  <rv s="1">
    <v>en-GB</v>
    <v>a1sgk2</v>
    <v>268435456</v>
    <v>1</v>
    <v>Powered by Refinitiv</v>
    <v>0</v>
    <v>iShares:MSCI Taiwan (ARCX:EWT)</v>
    <v>2</v>
    <v>3</v>
    <v>Finance</v>
    <v>4</v>
    <v>51.08</v>
    <v>39.75</v>
    <v>1.1529</v>
    <v>0.65</v>
    <v>1.3514E-2</v>
    <v>USD</v>
    <v>NYSE Arca</v>
    <v>ARCX</v>
    <v>5.7999999999999996E-3</v>
    <v>48.81</v>
    <v>ETF</v>
    <v>45259.041666712503</v>
    <v>57</v>
    <v>48.5</v>
    <v>2906216835.71</v>
    <v>iShares:MSCI Taiwan</v>
    <v>48.56</v>
    <v>48.1</v>
    <v>48.75</v>
    <v>EWT</v>
    <v>iShares:MSCI Taiwan (ARCX:EWT)</v>
    <v>5</v>
    <v>2429666</v>
  </rv>
  <rv s="2">
    <v>58</v>
  </rv>
  <rv s="3">
    <fb>40.36</fb>
    <v>6</v>
  </rv>
  <rv s="0">
    <v>https://www.bing.com/financeapi/forcetrigger?t=a1sfz2&amp;q=ARCX%3aEWN&amp;form=skydnc</v>
    <v>Learn more on Bing</v>
  </rv>
  <rv s="1">
    <v>en-GB</v>
    <v>a1sfz2</v>
    <v>268435456</v>
    <v>1</v>
    <v>Powered by Refinitiv</v>
    <v>0</v>
    <v>iShares:MSCI Netherlands (ARCX:EWN)</v>
    <v>2</v>
    <v>3</v>
    <v>Finance</v>
    <v>4</v>
    <v>45.61</v>
    <v>36.29</v>
    <v>1.0573999999999999</v>
    <v>-0.23</v>
    <v>-5.4419999999999998E-3</v>
    <v>USD</v>
    <v>NYSE Arca</v>
    <v>ARCX</v>
    <v>5.0000000000000001E-3</v>
    <v>42.19</v>
    <v>ETF</v>
    <v>45258.881944444445</v>
    <v>61</v>
    <v>41.924999999999997</v>
    <v>192614006.38999999</v>
    <v>iShares:MSCI Netherlands</v>
    <v>41.99</v>
    <v>42.26</v>
    <v>42.03</v>
    <v>EWN</v>
    <v>iShares:MSCI Netherlands (ARCX:EWN)</v>
    <v>114229</v>
    <v>231609</v>
  </rv>
  <rv s="2">
    <v>62</v>
  </rv>
  <rv s="3">
    <fb>37.97</fb>
    <v>6</v>
  </rv>
  <rv s="0">
    <v>https://www.bing.com/financeapi/forcetrigger?t=a1sh27&amp;q=ARCX%3aEWY&amp;form=skydnc</v>
    <v>Learn more on Bing</v>
  </rv>
  <rv s="1">
    <v>en-GB</v>
    <v>a1sh27</v>
    <v>268435456</v>
    <v>1</v>
    <v>Powered by Refinitiv</v>
    <v>0</v>
    <v>iShares:MSCI S Korea (ARCX:EWY)</v>
    <v>2</v>
    <v>3</v>
    <v>Finance</v>
    <v>7</v>
    <v>67.95</v>
    <v>54.49</v>
    <v>1.4681</v>
    <v>0.93</v>
    <v>1.4865999999999999E-2</v>
    <v>USD</v>
    <v>NYSE Arca</v>
    <v>ARCX</v>
    <v>5.7999999999999996E-3</v>
    <v>63.704999999999998</v>
    <v>ETF</v>
    <v>45258.918434224215</v>
    <v>65</v>
    <v>63.13</v>
    <v>3330078603.9899998</v>
    <v>iShares:MSCI S Korea</v>
    <v>63.21</v>
    <v>62.56</v>
    <v>63.49</v>
    <v>EWY</v>
    <v>iShares:MSCI S Korea (ARCX:EWY)</v>
    <v>3722490</v>
    <v>3738109</v>
  </rv>
  <rv s="2">
    <v>66</v>
  </rv>
  <rv s="3">
    <fb>55.43</fb>
    <v>6</v>
  </rv>
  <rv s="0">
    <v>https://www.bing.com/financeapi/forcetrigger?t=a1sfkr&amp;q=ARCX%3aEWJ&amp;form=skydnc</v>
    <v>Learn more on Bing</v>
  </rv>
  <rv s="1">
    <v>en-GB</v>
    <v>a1sfkr</v>
    <v>268435456</v>
    <v>1</v>
    <v>Powered by Refinitiv</v>
    <v>0</v>
    <v>iShares:MSCI Japan (ARCX:EWJ)</v>
    <v>2</v>
    <v>3</v>
    <v>Finance</v>
    <v>4</v>
    <v>64.11</v>
    <v>53.27</v>
    <v>1.0024999999999999</v>
    <v>-0.02</v>
    <v>-3.1969999999999996E-4</v>
    <v>USD</v>
    <v>NYSE Arca</v>
    <v>ARCX</v>
    <v>5.0000000000000001E-3</v>
    <v>62.74</v>
    <v>ETF</v>
    <v>45258.963209814065</v>
    <v>69</v>
    <v>62.14</v>
    <v>12415468483.08</v>
    <v>iShares:MSCI Japan</v>
    <v>62.24</v>
    <v>62.56</v>
    <v>62.54</v>
    <v>EWJ</v>
    <v>iShares:MSCI Japan (ARCX:EWJ)</v>
    <v>108</v>
    <v>5726419</v>
  </rv>
  <rv s="2">
    <v>70</v>
  </rv>
  <rv s="3">
    <fb>54.7</fb>
    <v>6</v>
  </rv>
  <rv s="0">
    <v>https://www.bing.com/financeapi/forcetrigger?t=a1sf3m&amp;q=ARCX%3aEWD&amp;form=skydnc</v>
    <v>Learn more on Bing</v>
  </rv>
  <rv s="1">
    <v>en-GB</v>
    <v>a1sf3m</v>
    <v>268435456</v>
    <v>1</v>
    <v>Powered by Refinitiv</v>
    <v>0</v>
    <v>iShares:MSCI Sweden (ARCX:EWD)</v>
    <v>2</v>
    <v>3</v>
    <v>Finance</v>
    <v>4</v>
    <v>37.33</v>
    <v>30.684999999999999</v>
    <v>1.1678999999999999</v>
    <v>0.08</v>
    <v>2.212E-3</v>
    <v>USD</v>
    <v>NYSE Arca</v>
    <v>ARCX</v>
    <v>5.4000000000000003E-3</v>
    <v>36.314999999999998</v>
    <v>ETF</v>
    <v>45259.04166668906</v>
    <v>73</v>
    <v>35.950000000000003</v>
    <v>306329968.57999998</v>
    <v>iShares:MSCI Sweden</v>
    <v>36.020000000000003</v>
    <v>36.159999999999997</v>
    <v>36.24</v>
    <v>EWD</v>
    <v>iShares:MSCI Sweden (ARCX:EWD)</v>
    <v>309840</v>
    <v>326266</v>
  </rv>
  <rv s="2">
    <v>74</v>
  </rv>
  <rv s="3">
    <fb>32.700000000000003</fb>
    <v>6</v>
  </rv>
  <rv s="0">
    <v>https://www.bing.com/financeapi/forcetrigger?t=a23hqh&amp;q=ARCX%3aSPY&amp;form=skydnc</v>
    <v>Learn more on Bing</v>
  </rv>
  <rv s="1">
    <v>en-GB</v>
    <v>a23hqh</v>
    <v>268435456</v>
    <v>1</v>
    <v>Powered by Refinitiv</v>
    <v>0</v>
    <v>SPDR S&amp;P 500 ETF (ARCX:SPY)</v>
    <v>2</v>
    <v>3</v>
    <v>Finance</v>
    <v>7</v>
    <v>459.44</v>
    <v>374.77</v>
    <v>0.99850000000000005</v>
    <v>0.45</v>
    <v>9.9010000000000005E-4</v>
    <v>USD</v>
    <v>NYSE Arca</v>
    <v>ARCX</v>
    <v>8.9999999999999998E-4</v>
    <v>456.27</v>
    <v>ETF</v>
    <v>45259.041666700781</v>
    <v>77</v>
    <v>453.5</v>
    <v>393766755695.96997</v>
    <v>SPDR S&amp;P 500 ETF</v>
    <v>454.08</v>
    <v>454.48</v>
    <v>454.93</v>
    <v>SPY</v>
    <v>SPDR S&amp;P 500 ETF (ARCX:SPY)</v>
    <v>281954</v>
    <v>73616881</v>
  </rv>
  <rv s="2">
    <v>78</v>
  </rv>
  <rv s="3">
    <fb>380.82</fb>
    <v>6</v>
  </rv>
  <rv s="0">
    <v>https://www.bing.com/financeapi/forcetrigger?t=a1sgmw&amp;q=ARCX%3aEWU&amp;form=skydnc</v>
    <v>Learn more on Bing</v>
  </rv>
  <rv s="1">
    <v>en-GB</v>
    <v>a1sgmw</v>
    <v>268435456</v>
    <v>1</v>
    <v>Powered by Refinitiv</v>
    <v>0</v>
    <v>iShares:MSCI UK (ARCX:EWU)</v>
    <v>2</v>
    <v>3</v>
    <v>Finance</v>
    <v>4</v>
    <v>34.045000000000002</v>
    <v>30</v>
    <v>0.8498</v>
    <v>0.08</v>
    <v>2.4720000000000002E-3</v>
    <v>USD</v>
    <v>NYSE Arca</v>
    <v>ARCX</v>
    <v>5.0000000000000001E-3</v>
    <v>32.549999999999997</v>
    <v>ETF</v>
    <v>45259.0111234375</v>
    <v>81</v>
    <v>32.31</v>
    <v>2546232964.0100002</v>
    <v>iShares:MSCI UK</v>
    <v>32.36</v>
    <v>32.36</v>
    <v>32.44</v>
    <v>EWU</v>
    <v>iShares:MSCI UK (ARCX:EWU)</v>
    <v>101</v>
    <v>1730186</v>
  </rv>
  <rv s="2">
    <v>82</v>
  </rv>
  <rv s="3">
    <fb>30.77</fb>
    <v>6</v>
  </rv>
  <rv s="0">
    <v>https://www.bing.com/financeapi/forcetrigger?t=a1wnz2&amp;q=ARCX%3aKSA&amp;form=skydnc</v>
    <v>Learn more on Bing</v>
  </rv>
  <rv s="1">
    <v>en-GB</v>
    <v>a1wnz2</v>
    <v>268435456</v>
    <v>1</v>
    <v>Powered by Refinitiv</v>
    <v>0</v>
    <v>iShares:MSCI S Arabia (ARCX:KSA)</v>
    <v>2</v>
    <v>3</v>
    <v>Finance</v>
    <v>4</v>
    <v>43.17</v>
    <v>35.78</v>
    <v>0.624</v>
    <v>0.08</v>
    <v>2.0250000000000003E-3</v>
    <v>USD</v>
    <v>NYSE Arca</v>
    <v>ARCX</v>
    <v>7.4000000000000003E-3</v>
    <v>39.630000000000003</v>
    <v>ETF</v>
    <v>45258.898112233597</v>
    <v>85</v>
    <v>39.42</v>
    <v>693764928.11000001</v>
    <v>iShares:MSCI S Arabia</v>
    <v>39.46</v>
    <v>39.5</v>
    <v>39.58</v>
    <v>KSA</v>
    <v>iShares:MSCI S Arabia (ARCX:KSA)</v>
    <v>15</v>
    <v>457499</v>
  </rv>
  <rv s="2">
    <v>86</v>
  </rv>
  <rv s="3">
    <fb>38.46</fb>
    <v>6</v>
  </rv>
  <rv s="0">
    <v>https://www.bing.com/financeapi/forcetrigger?t=a1sezr&amp;q=ARCX%3aEWC&amp;form=skydnc</v>
    <v>Learn more on Bing</v>
  </rv>
  <rv s="1">
    <v>en-GB</v>
    <v>a1sezr</v>
    <v>268435456</v>
    <v>1</v>
    <v>Powered by Refinitiv</v>
    <v>0</v>
    <v>iShares:MSCI Canada (ARCX:EWC)</v>
    <v>2</v>
    <v>3</v>
    <v>Finance</v>
    <v>4</v>
    <v>36.24</v>
    <v>31.41</v>
    <v>1.0839000000000001</v>
    <v>0.12</v>
    <v>3.4839999999999997E-3</v>
    <v>USD</v>
    <v>NYSE Arca</v>
    <v>ARCX</v>
    <v>5.0000000000000001E-3</v>
    <v>34.65</v>
    <v>ETF</v>
    <v>45258.881944444445</v>
    <v>89</v>
    <v>34.24</v>
    <v>2672486620.96</v>
    <v>iShares:MSCI Canada</v>
    <v>34.450000000000003</v>
    <v>34.44</v>
    <v>34.56</v>
    <v>EWC</v>
    <v>iShares:MSCI Canada (ARCX:EWC)</v>
    <v>4030840</v>
    <v>2024362</v>
  </rv>
  <rv s="2">
    <v>90</v>
  </rv>
  <rv s="3">
    <fb>32.54</fb>
    <v>6</v>
  </rv>
  <rv s="0">
    <v>https://www.bing.com/financeapi/forcetrigger?t=a1s1rw&amp;q=XNAS%3aENZL&amp;form=skydnc</v>
    <v>Learn more on Bing</v>
  </rv>
  <rv s="1">
    <v>en-GB</v>
    <v>a1s1rw</v>
    <v>268435456</v>
    <v>1</v>
    <v>Powered by Refinitiv</v>
    <v>0</v>
    <v>iShares:MSCI New Zlnd (XNAS:ENZL)</v>
    <v>2</v>
    <v>3</v>
    <v>Finance</v>
    <v>4</v>
    <v>53.35</v>
    <v>41.030099999999997</v>
    <v>0.94269999999999998</v>
    <v>0.59</v>
    <v>1.3082E-2</v>
    <v>USD</v>
    <v>Nasdaq Stock Market</v>
    <v>XNAS</v>
    <v>5.0000000000000001E-3</v>
    <v>45.771099999999997</v>
    <v>ETF</v>
    <v>45258.885416874997</v>
    <v>93</v>
    <v>45.49</v>
    <v>106456789.31999999</v>
    <v>iShares:MSCI New Zlnd</v>
    <v>45.52</v>
    <v>45.1</v>
    <v>45.69</v>
    <v>ENZL</v>
    <v>iShares:MSCI New Zlnd (XNAS:ENZL)</v>
    <v>35184</v>
    <v>10762</v>
  </rv>
  <rv s="2">
    <v>94</v>
  </rv>
  <rv s="3">
    <fb>47.86</fb>
    <v>6</v>
  </rv>
  <rv s="0">
    <v>https://www.bing.com/financeapi/forcetrigger?t=a1sg2w&amp;q=ARCX%3aEWO&amp;form=skydnc</v>
    <v>Learn more on Bing</v>
  </rv>
  <rv s="1">
    <v>en-GB</v>
    <v>a1sg2w</v>
    <v>268435456</v>
    <v>1</v>
    <v>Powered by Refinitiv</v>
    <v>0</v>
    <v>iShares:MSCI Austria (ARCX:EWO)</v>
    <v>2</v>
    <v>3</v>
    <v>Finance</v>
    <v>7</v>
    <v>21.799900000000001</v>
    <v>18.489999999999998</v>
    <v>1.1803999999999999</v>
    <v>0.1643</v>
    <v>7.8279999999999999E-3</v>
    <v>USD</v>
    <v>NYSE Arca</v>
    <v>ARCX</v>
    <v>5.0000000000000001E-3</v>
    <v>21.19</v>
    <v>ETF</v>
    <v>45258.881944444445</v>
    <v>97</v>
    <v>21.1</v>
    <v>53460600.460000001</v>
    <v>iShares:MSCI Austria</v>
    <v>21.1</v>
    <v>20.988800000000001</v>
    <v>21.153099999999998</v>
    <v>EWO</v>
    <v>iShares:MSCI Austria (ARCX:EWO)</v>
    <v>7433</v>
    <v>55392</v>
  </rv>
  <rv s="2">
    <v>98</v>
  </rv>
  <rv s="3">
    <fb>19.260000000000002</fb>
    <v>6</v>
  </rv>
  <rv s="0">
    <v>https://www.bing.com/financeapi/forcetrigger?t=a1zsm7&amp;q=ARCX%3aPGAL&amp;form=skydnc</v>
    <v>Learn more on Bing</v>
  </rv>
  <rv s="1">
    <v>en-GB</v>
    <v>a1zsm7</v>
    <v>268435456</v>
    <v>1</v>
    <v>Powered by Refinitiv</v>
    <v>0</v>
    <v>Glbl X MSCI Portugal (ARCX:PGAL)</v>
    <v>2</v>
    <v>3</v>
    <v>Finance</v>
    <v>4</v>
    <v>11.12</v>
    <v>9.0998999999999999</v>
    <v>0.96309999999999996</v>
    <v>0.1086</v>
    <v>1.0457000000000001E-2</v>
    <v>USD</v>
    <v>NYSE Arca</v>
    <v>ARCX</v>
    <v>6.0999999999999995E-3</v>
    <v>10.493499999999999</v>
    <v>ETF</v>
    <v>45258.881944444445</v>
    <v>101</v>
    <v>10.48</v>
    <v>8377900</v>
    <v>Glbl X MSCI Portugal</v>
    <v>10.484999999999999</v>
    <v>10.3849</v>
    <v>10.493499999999999</v>
    <v>PGAL</v>
    <v>Glbl X MSCI Portugal (ARCX:PGAL)</v>
    <v>3236</v>
    <v>2820</v>
  </rv>
  <rv s="2">
    <v>102</v>
  </rv>
  <rv s="3">
    <fb>10.119999999999999</fb>
    <v>6</v>
  </rv>
  <rv s="0">
    <v>https://www.bing.com/financeapi/forcetrigger?t=a1rtcw&amp;q=ARCX%3aEIDO&amp;form=skydnc</v>
    <v>Learn more on Bing</v>
  </rv>
  <rv s="1">
    <v>en-GB</v>
    <v>a1rtcw</v>
    <v>268435456</v>
    <v>1</v>
    <v>Powered by Refinitiv</v>
    <v>0</v>
    <v>iShares:MSCI Indonesia (ARCX:EIDO)</v>
    <v>2</v>
    <v>3</v>
    <v>Finance</v>
    <v>4</v>
    <v>24.78</v>
    <v>19.945</v>
    <v>0.51910000000000001</v>
    <v>0.15</v>
    <v>6.9120000000000006E-3</v>
    <v>USD</v>
    <v>NYSE Arca</v>
    <v>ARCX</v>
    <v>5.7999999999999996E-3</v>
    <v>21.914999999999999</v>
    <v>ETF</v>
    <v>45259.041666712503</v>
    <v>105</v>
    <v>21.71</v>
    <v>383349333.37</v>
    <v>iShares:MSCI Indonesia</v>
    <v>21.76</v>
    <v>21.7</v>
    <v>21.85</v>
    <v>EIDO</v>
    <v>iShares:MSCI Indonesia (ARCX:EIDO)</v>
    <v>3</v>
    <v>423172</v>
  </rv>
  <rv s="2">
    <v>106</v>
  </rv>
  <rv s="3">
    <fb>22.42</fb>
    <v>6</v>
  </rv>
  <rv s="0">
    <v>https://www.bing.com/financeapi/forcetrigger?t=a1seu2&amp;q=ARCX%3aEWA&amp;form=skydnc</v>
    <v>Learn more on Bing</v>
  </rv>
  <rv s="1">
    <v>en-GB</v>
    <v>a1seu2</v>
    <v>268435456</v>
    <v>1</v>
    <v>Powered by Refinitiv</v>
    <v>0</v>
    <v>iShares:MSCI Australia (ARCX:EWA)</v>
    <v>2</v>
    <v>3</v>
    <v>Finance</v>
    <v>4</v>
    <v>25.22</v>
    <v>20.46</v>
    <v>1.1736</v>
    <v>0.25</v>
    <v>1.1231E-2</v>
    <v>USD</v>
    <v>NYSE Arca</v>
    <v>ARCX</v>
    <v>5.0000000000000001E-3</v>
    <v>22.58</v>
    <v>ETF</v>
    <v>45258.881944444445</v>
    <v>109</v>
    <v>22.35</v>
    <v>1867827160.54</v>
    <v>iShares:MSCI Australia</v>
    <v>22.41</v>
    <v>22.26</v>
    <v>22.51</v>
    <v>EWA</v>
    <v>iShares:MSCI Australia (ARCX:EWA)</v>
    <v>20</v>
    <v>1903110</v>
  </rv>
  <rv s="2">
    <v>110</v>
  </rv>
  <rv s="3">
    <fb>21.97</fb>
    <v>6</v>
  </rv>
  <rv s="0">
    <v>https://www.bing.com/financeapi/forcetrigger?t=a1s3w7&amp;q=ARCX%3aEPU&amp;form=skydnc</v>
    <v>Learn more on Bing</v>
  </rv>
  <rv s="1">
    <v>en-GB</v>
    <v>a1s3w7</v>
    <v>268435456</v>
    <v>1</v>
    <v>Powered by Refinitiv</v>
    <v>0</v>
    <v>iShares MSCI Pr &amp; Gl Exp (ARCX:EPU)</v>
    <v>2</v>
    <v>3</v>
    <v>Finance</v>
    <v>4</v>
    <v>33.889499999999998</v>
    <v>27.62</v>
    <v>0.82189999999999996</v>
    <v>0.36580000000000001</v>
    <v>1.1979999999999999E-2</v>
    <v>USD</v>
    <v>NYSE Arca</v>
    <v>ARCX</v>
    <v>5.7999999999999996E-3</v>
    <v>30.9</v>
    <v>ETF</v>
    <v>45259.041666700781</v>
    <v>113</v>
    <v>30.63</v>
    <v>88861710.319999993</v>
    <v>iShares MSCI Pr &amp; Gl Exp</v>
    <v>30.65</v>
    <v>30.534199999999998</v>
    <v>30.9</v>
    <v>EPU</v>
    <v>iShares MSCI Pr &amp; Gl Exp (ARCX:EPU)</v>
    <v>7275</v>
    <v>15576</v>
  </rv>
  <rv s="2">
    <v>114</v>
  </rv>
  <rv s="3">
    <fb>28.97</fb>
    <v>6</v>
  </rv>
  <rv s="0">
    <v>https://www.bing.com/financeapi/forcetrigger?t=a1sfnm&amp;q=ARCX%3aEWK&amp;form=skydnc</v>
    <v>Learn more on Bing</v>
  </rv>
  <rv s="1">
    <v>en-GB</v>
    <v>a1sfnm</v>
    <v>268435456</v>
    <v>1</v>
    <v>Powered by Refinitiv</v>
    <v>0</v>
    <v>iShares:MSCI Belgium (ARCX:EWK)</v>
    <v>2</v>
    <v>3</v>
    <v>Finance</v>
    <v>4</v>
    <v>19.39</v>
    <v>16.170000000000002</v>
    <v>1.022</v>
    <v>-0.27500000000000002</v>
    <v>-1.4970000000000001E-2</v>
    <v>USD</v>
    <v>NYSE Arca</v>
    <v>ARCX</v>
    <v>5.0000000000000001E-3</v>
    <v>18.095300000000002</v>
    <v>ETF</v>
    <v>45259.041666700781</v>
    <v>117</v>
    <v>18.079999999999998</v>
    <v>17434941.129999999</v>
    <v>iShares:MSCI Belgium</v>
    <v>18.079999999999998</v>
    <v>18.3703</v>
    <v>18.095300000000002</v>
    <v>EWK</v>
    <v>iShares:MSCI Belgium (ARCX:EWK)</v>
    <v>663</v>
    <v>3250</v>
  </rv>
  <rv s="2">
    <v>118</v>
  </rv>
  <rv s="3">
    <fb>17.97</fb>
    <v>6</v>
  </rv>
  <rv s="0">
    <v>https://www.bing.com/financeapi/forcetrigger?t=a21jqh&amp;q=XNAS%3aQAT&amp;form=skydnc</v>
    <v>Learn more on Bing</v>
  </rv>
  <rv s="1">
    <v>en-GB</v>
    <v>a21jqh</v>
    <v>268435456</v>
    <v>1</v>
    <v>Powered by Refinitiv</v>
    <v>0</v>
    <v>iShares:MSCI Qatar (XNAS:QAT)</v>
    <v>2</v>
    <v>3</v>
    <v>Finance</v>
    <v>4</v>
    <v>20.73</v>
    <v>15.66</v>
    <v>0.54869999999999997</v>
    <v>-0.03</v>
    <v>-1.7280000000000002E-3</v>
    <v>USD</v>
    <v>Nasdaq Stock Market</v>
    <v>XNAS</v>
    <v>5.7999999999999996E-3</v>
    <v>17.329999999999998</v>
    <v>ETF</v>
    <v>45258.885416805468</v>
    <v>121</v>
    <v>17.263999999999999</v>
    <v>65891727.100000001</v>
    <v>iShares:MSCI Qatar</v>
    <v>17.263999999999999</v>
    <v>17.36</v>
    <v>17.329999999999998</v>
    <v>QAT</v>
    <v>iShares:MSCI Qatar (XNAS:QAT)</v>
    <v>4269</v>
    <v>19479</v>
  </rv>
  <rv s="2">
    <v>122</v>
  </rv>
  <rv s="3">
    <fb>18.63</fb>
    <v>6</v>
  </rv>
  <rv s="0">
    <v>https://www.bing.com/financeapi/forcetrigger?t=a1sgec&amp;q=ARCX%3aEWS&amp;form=skydnc</v>
    <v>Learn more on Bing</v>
  </rv>
  <rv s="1">
    <v>en-GB</v>
    <v>a1sgec</v>
    <v>268435456</v>
    <v>1</v>
    <v>Powered by Refinitiv</v>
    <v>0</v>
    <v>iShares:MSCI Singapore (ARCX:EWS)</v>
    <v>2</v>
    <v>3</v>
    <v>Finance</v>
    <v>4</v>
    <v>20.54</v>
    <v>17.22</v>
    <v>0.90359999999999996</v>
    <v>0.01</v>
    <v>5.5520000000000005E-4</v>
    <v>USD</v>
    <v>NYSE Arca</v>
    <v>ARCX</v>
    <v>5.0000000000000001E-3</v>
    <v>18.049900000000001</v>
    <v>ETF</v>
    <v>45258.887634443752</v>
    <v>125</v>
    <v>17.885000000000002</v>
    <v>452452146.13</v>
    <v>iShares:MSCI Singapore</v>
    <v>17.93</v>
    <v>18.010000000000002</v>
    <v>18.02</v>
    <v>EWS</v>
    <v>iShares:MSCI Singapore (ARCX:EWS)</v>
    <v>591285</v>
    <v>403882</v>
  </rv>
  <rv s="2">
    <v>126</v>
  </rv>
  <rv s="3">
    <fb>18.82</fb>
    <v>6</v>
  </rv>
  <rv s="0">
    <v>https://www.bing.com/financeapi/forcetrigger?t=a1s2u2&amp;q=ARCX%3aEPHE&amp;form=skydnc</v>
    <v>Learn more on Bing</v>
  </rv>
  <rv s="1">
    <v>en-GB</v>
    <v>a1s2u2</v>
    <v>268435456</v>
    <v>1</v>
    <v>Powered by Refinitiv</v>
    <v>0</v>
    <v>iShares:MSCI Philippines (ARCX:EPHE)</v>
    <v>2</v>
    <v>3</v>
    <v>Finance</v>
    <v>4</v>
    <v>29.395</v>
    <v>23.15</v>
    <v>0.95989999999999998</v>
    <v>0.28999999999999998</v>
    <v>1.1591000000000001E-2</v>
    <v>USD</v>
    <v>NYSE Arca</v>
    <v>ARCX</v>
    <v>5.7999999999999996E-3</v>
    <v>25.31</v>
    <v>ETF</v>
    <v>45258.881944444445</v>
    <v>129</v>
    <v>25.1</v>
    <v>87213907.049999997</v>
    <v>iShares:MSCI Philippines</v>
    <v>25.18</v>
    <v>25.02</v>
    <v>25.31</v>
    <v>EPHE</v>
    <v>iShares:MSCI Philippines (ARCX:EPHE)</v>
    <v>17579</v>
    <v>31535</v>
  </rv>
  <rv s="2">
    <v>130</v>
  </rv>
  <rv s="3">
    <fb>26.54</fb>
    <v>6</v>
  </rv>
  <rv s="0">
    <v>https://www.bing.com/financeapi/forcetrigger?t=a25g2w&amp;q=BATS%3aVNM&amp;form=skydnc</v>
    <v>Learn more on Bing</v>
  </rv>
  <rv s="1">
    <v>en-GB</v>
    <v>a25g2w</v>
    <v>268435456</v>
    <v>1</v>
    <v>Powered by Refinitiv</v>
    <v>0</v>
    <v>VanEck:Vietnam (BATS:VNM)</v>
    <v>2</v>
    <v>3</v>
    <v>Finance</v>
    <v>8</v>
    <v>15.645</v>
    <v>11.16</v>
    <v>1.6064000000000001</v>
    <v>0.1</v>
    <v>7.6570000000000006E-3</v>
    <v>USD</v>
    <v>CBOE BZX Exchange</v>
    <v>BATS</v>
    <v>6.0000000000000001E-3</v>
    <v>13.205</v>
    <v>ETF</v>
    <v>45258.041713599217</v>
    <v>133</v>
    <v>13.13</v>
    <v>482656680.72000003</v>
    <v>VanEck:Vietnam</v>
    <v>13.13</v>
    <v>13.06</v>
    <v>13.16</v>
    <v>VNM</v>
    <v>VanEck:Vietnam (BATS:VNM)</v>
    <v>70</v>
    <v>447569</v>
  </rv>
  <rv s="2">
    <v>134</v>
  </rv>
  <rv s="3">
    <fb>12.31</fb>
    <v>6</v>
  </rv>
  <rv s="0">
    <v>https://www.bing.com/financeapi/forcetrigger?t=a1rtzr&amp;q=ARCX%3aEIS&amp;form=skydnc</v>
    <v>Learn more on Bing</v>
  </rv>
  <rv s="1">
    <v>en-GB</v>
    <v>a1rtzr</v>
    <v>268435456</v>
    <v>1</v>
    <v>Powered by Refinitiv</v>
    <v>0</v>
    <v>iShares:MSCI Israel (ARCX:EIS)</v>
    <v>2</v>
    <v>3</v>
    <v>Finance</v>
    <v>4</v>
    <v>61.88</v>
    <v>44.52</v>
    <v>1.0082</v>
    <v>0.61</v>
    <v>1.1217E-2</v>
    <v>USD</v>
    <v>NYSE Arca</v>
    <v>ARCX</v>
    <v>5.7999999999999996E-3</v>
    <v>55.221400000000003</v>
    <v>ETF</v>
    <v>45258.911291191405</v>
    <v>137</v>
    <v>54.7699</v>
    <v>111736647.98</v>
    <v>iShares:MSCI Israel</v>
    <v>54.8</v>
    <v>54.38</v>
    <v>54.99</v>
    <v>EIS</v>
    <v>iShares:MSCI Israel (ARCX:EIS)</v>
    <v>5</v>
    <v>37523</v>
  </rv>
  <rv s="2">
    <v>138</v>
  </rv>
  <rv s="3">
    <fb>56.08</fb>
    <v>6</v>
  </rv>
  <rv s="0">
    <v>https://www.bing.com/financeapi/forcetrigger?t=a1uebh&amp;q=ARCX%3aGXG&amp;form=skydnc</v>
    <v>Learn more on Bing</v>
  </rv>
  <rv s="1">
    <v>en-GB</v>
    <v>a1uebh</v>
    <v>268435456</v>
    <v>1</v>
    <v>Powered by Refinitiv</v>
    <v>0</v>
    <v>Glbl X MSCI Colombia ETF (ARCX:GXG)</v>
    <v>2</v>
    <v>3</v>
    <v>Finance</v>
    <v>7</v>
    <v>23.11</v>
    <v>17.52</v>
    <v>0.87339999999999995</v>
    <v>0.21</v>
    <v>9.6290000000000004E-3</v>
    <v>USD</v>
    <v>NYSE Arca</v>
    <v>ARCX</v>
    <v>6.1999999999999998E-3</v>
    <v>22.1</v>
    <v>ETF</v>
    <v>45258.881944444445</v>
    <v>141</v>
    <v>21.88</v>
    <v>29842600</v>
    <v>Glbl X MSCI Colombia ETF</v>
    <v>21.9</v>
    <v>21.81</v>
    <v>22.02</v>
    <v>GXG</v>
    <v>Glbl X MSCI Colombia ETF (ARCX:GXG)</v>
    <v>20508</v>
    <v>19642</v>
  </rv>
  <rv s="2">
    <v>142</v>
  </rv>
  <rv s="3">
    <fb>19.760000000000002</fb>
    <v>6</v>
  </rv>
  <rv s="0">
    <v>https://www.bing.com/financeapi/forcetrigger?t=a1vjec&amp;q=BATS%3aINDA&amp;form=skydnc</v>
    <v>Learn more on Bing</v>
  </rv>
  <rv s="1">
    <v>en-GB</v>
    <v>a1vjec</v>
    <v>268435456</v>
    <v>1</v>
    <v>Powered by Refinitiv</v>
    <v>0</v>
    <v>iShares:MSCI India (BATS:INDA)</v>
    <v>2</v>
    <v>3</v>
    <v>Finance</v>
    <v>8</v>
    <v>45.53</v>
    <v>37.765000000000001</v>
    <v>0.87539999999999996</v>
    <v>0.4</v>
    <v>8.8710000000000004E-3</v>
    <v>USD</v>
    <v>CBOE BZX Exchange</v>
    <v>BATS</v>
    <v>6.8000000000000005E-3</v>
    <v>45.53</v>
    <v>ETF</v>
    <v>45258.04169563594</v>
    <v>145</v>
    <v>45.32</v>
    <v>5892704910.79</v>
    <v>iShares:MSCI India</v>
    <v>45.32</v>
    <v>45.09</v>
    <v>45.49</v>
    <v>INDA</v>
    <v>iShares:MSCI India (BATS:INDA)</v>
    <v>1461</v>
    <v>2726118</v>
  </rv>
  <rv s="2">
    <v>146</v>
  </rv>
  <rv s="3">
    <fb>41.9</fb>
    <v>6</v>
  </rv>
  <rv s="0">
    <v>https://www.bing.com/financeapi/forcetrigger?t=a24qhw&amp;q=XNAS%3aUAE&amp;form=skydnc</v>
    <v>Learn more on Bing</v>
  </rv>
  <rv s="1">
    <v>en-GB</v>
    <v>a24qhw</v>
    <v>268435456</v>
    <v>1</v>
    <v>Powered by Refinitiv</v>
    <v>0</v>
    <v>iShares:MSCI UAE (XNAS:UAE)</v>
    <v>2</v>
    <v>3</v>
    <v>Finance</v>
    <v>4</v>
    <v>15.935</v>
    <v>13.31</v>
    <v>0.5454</v>
    <v>7.0000000000000007E-2</v>
    <v>4.7199999999999994E-3</v>
    <v>USD</v>
    <v>Nasdaq Stock Market</v>
    <v>XNAS</v>
    <v>5.7999999999999996E-3</v>
    <v>14.9</v>
    <v>ETF</v>
    <v>45258.886751562502</v>
    <v>149</v>
    <v>14.75</v>
    <v>35044764.109999999</v>
    <v>iShares:MSCI UAE</v>
    <v>14.82</v>
    <v>14.83</v>
    <v>14.9</v>
    <v>UAE</v>
    <v>iShares:MSCI UAE (XNAS:UAE)</v>
    <v>45890</v>
    <v>19105</v>
  </rv>
  <rv s="2">
    <v>150</v>
  </rv>
  <rv s="3">
    <fb>15.09</fb>
    <v>6</v>
  </rv>
  <rv s="0">
    <v>https://www.bing.com/financeapi/forcetrigger?t=a1sftc&amp;q=ARCX%3aEWM&amp;form=skydnc</v>
    <v>Learn more on Bing</v>
  </rv>
  <rv s="1">
    <v>en-GB</v>
    <v>a1sftc</v>
    <v>268435456</v>
    <v>1</v>
    <v>Powered by Refinitiv</v>
    <v>0</v>
    <v>iShares:MSCI Malaysia (ARCX:EWM)</v>
    <v>2</v>
    <v>3</v>
    <v>Finance</v>
    <v>4</v>
    <v>24.119199999999999</v>
    <v>19.84</v>
    <v>0.67030000000000001</v>
    <v>0.1</v>
    <v>4.7210000000000004E-3</v>
    <v>USD</v>
    <v>NYSE Arca</v>
    <v>ARCX</v>
    <v>5.0000000000000001E-3</v>
    <v>21.29</v>
    <v>ETF</v>
    <v>45259.04166668906</v>
    <v>153</v>
    <v>21.16</v>
    <v>229541902.81</v>
    <v>iShares:MSCI Malaysia</v>
    <v>21.17</v>
    <v>21.18</v>
    <v>21.28</v>
    <v>EWM</v>
    <v>iShares:MSCI Malaysia (ARCX:EWM)</v>
    <v>387642</v>
    <v>462410</v>
  </rv>
  <rv s="2">
    <v>154</v>
  </rv>
  <rv s="3">
    <fb>22.58</fb>
    <v>6</v>
  </rv>
  <rv s="0">
    <v>https://www.bing.com/financeapi/forcetrigger?t=a1ue8m&amp;q=ARCX%3aNORW&amp;form=skydnc</v>
    <v>Learn more on Bing</v>
  </rv>
  <rv s="1">
    <v>en-GB</v>
    <v>a1ue8m</v>
    <v>268435456</v>
    <v>1</v>
    <v>Powered by Refinitiv</v>
    <v>0</v>
    <v>Glbl X MSCI Norway ETF (ARCX:NORW)</v>
    <v>2</v>
    <v>3</v>
    <v>Finance</v>
    <v>4</v>
    <v>27.1</v>
    <v>22.55</v>
    <v>1.373</v>
    <v>-0.16</v>
    <v>-6.4280000000000006E-3</v>
    <v>USD</v>
    <v>NYSE Arca</v>
    <v>ARCX</v>
    <v>5.0000000000000001E-3</v>
    <v>24.73</v>
    <v>ETF</v>
    <v>45258.881944444445</v>
    <v>157</v>
    <v>24.67</v>
    <v>54065400</v>
    <v>Glbl X MSCI Norway ETF</v>
    <v>24.67</v>
    <v>24.89</v>
    <v>24.73</v>
    <v>NORW</v>
    <v>Glbl X MSCI Norway ETF (ARCX:NORW)</v>
    <v>2672</v>
    <v>13993</v>
  </rv>
  <rv s="2">
    <v>158</v>
  </rv>
  <rv s="3">
    <fb>24.952500000000001</fb>
    <v>6</v>
  </rv>
  <rv s="0">
    <v>https://www.bing.com/financeapi/forcetrigger?t=a1xdsm&amp;q=XNAS%3aMCHI&amp;form=skydnc</v>
    <v>Learn more on Bing</v>
  </rv>
  <rv s="1">
    <v>en-GB</v>
    <v>a1xdsm</v>
    <v>268435456</v>
    <v>1</v>
    <v>Powered by Refinitiv</v>
    <v>0</v>
    <v>iShares:MSCI China (XNAS:MCHI)</v>
    <v>2</v>
    <v>3</v>
    <v>Finance</v>
    <v>4</v>
    <v>55.886299999999999</v>
    <v>40.54</v>
    <v>1.1937</v>
    <v>0.12</v>
    <v>2.7820000000000002E-3</v>
    <v>USD</v>
    <v>Nasdaq Stock Market</v>
    <v>XNAS</v>
    <v>5.7999999999999996E-3</v>
    <v>43.314999999999998</v>
    <v>ETF</v>
    <v>45258.897419548441</v>
    <v>161</v>
    <v>43</v>
    <v>6417434611.1499996</v>
    <v>iShares:MSCI China</v>
    <v>43.12</v>
    <v>43.13</v>
    <v>43.25</v>
    <v>MCHI</v>
    <v>iShares:MSCI China (XNAS:MCHI)</v>
    <v>1244</v>
    <v>4349365</v>
  </rv>
  <rv s="2">
    <v>162</v>
  </rv>
  <rv s="3">
    <fb>49.11</fb>
    <v>6</v>
  </rv>
  <rv s="0">
    <v>https://www.bing.com/financeapi/forcetrigger?t=a1sff2&amp;q=ARCX%3aEWH&amp;form=skydnc</v>
    <v>Learn more on Bing</v>
  </rv>
  <rv s="1">
    <v>en-GB</v>
    <v>a1sff2</v>
    <v>268435456</v>
    <v>1</v>
    <v>Powered by Refinitiv</v>
    <v>0</v>
    <v>iShares:MSCI Hong Kong (ARCX:EWH)</v>
    <v>2</v>
    <v>3</v>
    <v>Finance</v>
    <v>4</v>
    <v>22.65</v>
    <v>16.614999999999998</v>
    <v>0.82169999999999999</v>
    <v>-0.11</v>
    <v>-6.3180000000000007E-3</v>
    <v>USD</v>
    <v>NYSE Arca</v>
    <v>ARCX</v>
    <v>5.0000000000000001E-3</v>
    <v>17.32</v>
    <v>ETF</v>
    <v>45258.973124189062</v>
    <v>165</v>
    <v>17.2</v>
    <v>580598265.25999999</v>
    <v>iShares:MSCI Hong Kong</v>
    <v>17.29</v>
    <v>17.41</v>
    <v>17.3</v>
    <v>EWH</v>
    <v>iShares:MSCI Hong Kong (ARCX:EWH)</v>
    <v>184</v>
    <v>2761051</v>
  </rv>
  <rv s="2">
    <v>166</v>
  </rv>
  <rv s="3">
    <fb>21.52</fb>
    <v>6</v>
  </rv>
  <rv s="0">
    <v>https://www.bing.com/financeapi/forcetrigger?t=a2478m&amp;q=ARCX%3aTHD&amp;form=skydnc</v>
    <v>Learn more on Bing</v>
  </rv>
  <rv s="1">
    <v>en-GB</v>
    <v>a2478m</v>
    <v>268435456</v>
    <v>1</v>
    <v>Powered by Refinitiv</v>
    <v>0</v>
    <v>iShares:MSCI Thai (ARCX:THD)</v>
    <v>2</v>
    <v>3</v>
    <v>Finance</v>
    <v>7</v>
    <v>80.790000000000006</v>
    <v>58.9</v>
    <v>0.97860000000000003</v>
    <v>1.0900000000000001</v>
    <v>1.7503999999999999E-2</v>
    <v>USD</v>
    <v>NYSE Arca</v>
    <v>ARCX</v>
    <v>5.7999999999999996E-3</v>
    <v>63.43</v>
    <v>ETF</v>
    <v>45258.881944444445</v>
    <v>169</v>
    <v>62.95</v>
    <v>256567332.61000001</v>
    <v>iShares:MSCI Thai</v>
    <v>62.96</v>
    <v>62.27</v>
    <v>63.36</v>
    <v>THD</v>
    <v>iShares:MSCI Thai (ARCX:THD)</v>
    <v>20611</v>
    <v>86166</v>
  </rv>
  <rv s="2">
    <v>170</v>
  </rv>
  <rv s="3">
    <fb>76.09</fb>
    <v>6</v>
  </rv>
  <rv s="0">
    <v>https://www.bing.com/financeapi/forcetrigger?t=a1sjf2&amp;q=ARCX%3aEZA&amp;form=skydnc</v>
    <v>Learn more on Bing</v>
  </rv>
  <rv s="1">
    <v>en-GB</v>
    <v>a1sjf2</v>
    <v>268435456</v>
    <v>1</v>
    <v>Powered by Refinitiv</v>
    <v>0</v>
    <v>iShares:MSCI S Africa (ARCX:EZA)</v>
    <v>2</v>
    <v>3</v>
    <v>Finance</v>
    <v>7</v>
    <v>47.74</v>
    <v>35.76</v>
    <v>1.4576</v>
    <v>0.48</v>
    <v>1.1828E-2</v>
    <v>USD</v>
    <v>NYSE Arca</v>
    <v>ARCX</v>
    <v>5.7999999999999996E-3</v>
    <v>41.13</v>
    <v>ETF</v>
    <v>45258.881944444445</v>
    <v>173</v>
    <v>40.450000000000003</v>
    <v>299130772.11000001</v>
    <v>iShares:MSCI S Africa</v>
    <v>40.56</v>
    <v>40.58</v>
    <v>41.06</v>
    <v>EZA</v>
    <v>iShares:MSCI S Africa (ARCX:EZA)</v>
    <v>156235</v>
    <v>210978</v>
  </rv>
  <rv s="2">
    <v>174</v>
  </rv>
  <rv s="3">
    <fb>43.74</fb>
    <v>6</v>
  </rv>
  <rv s="0">
    <v>https://www.bing.com/financeapi/forcetrigger?t=a1zgar&amp;q=ARCX%3aPAK&amp;form=skydnc</v>
    <v>Learn more on Bing</v>
  </rv>
  <rv s="1">
    <v>en-GB</v>
    <v>a1zgar</v>
    <v>268435456</v>
    <v>1</v>
    <v>Powered by Refinitiv</v>
    <v>0</v>
    <v>Glbl X MSCI Pakistan ETF (ARCX:PAK)</v>
    <v>2</v>
    <v>3</v>
    <v>Finance</v>
    <v>4</v>
    <v>17.425000000000001</v>
    <v>12</v>
    <v>0.37390000000000001</v>
    <v>0.37</v>
    <v>2.1855000000000003E-2</v>
    <v>USD</v>
    <v>NYSE Arca</v>
    <v>ARCX</v>
    <v>8.0000000000000002E-3</v>
    <v>17.425000000000001</v>
    <v>ETF</v>
    <v>45258.961314872657</v>
    <v>177</v>
    <v>16.93</v>
    <v>28747500</v>
    <v>Glbl X MSCI Pakistan ETF</v>
    <v>16.93</v>
    <v>16.93</v>
    <v>17.3</v>
    <v>PAK</v>
    <v>Glbl X MSCI Pakistan ETF (ARCX:PAK)</v>
    <v>6003</v>
    <v>11533</v>
  </rv>
  <rv s="2">
    <v>178</v>
  </rv>
  <rv s="3">
    <fb>14.87</fb>
    <v>6</v>
  </rv>
  <rv s="0">
    <v>https://www.bing.com/financeapi/forcetrigger?t=a1rsp2&amp;q=ARCX%3aEGPT&amp;form=skydnc</v>
    <v>Learn more on Bing</v>
  </rv>
  <rv s="1">
    <v>en-GB</v>
    <v>a1rsp2</v>
    <v>268435456</v>
    <v>1</v>
    <v>Powered by Refinitiv</v>
    <v>0</v>
    <v>VanEck:Egypt Index (ARCX:EGPT)</v>
    <v>2</v>
    <v>3</v>
    <v>Finance</v>
    <v>4</v>
    <v>26.27</v>
    <v>15.73</v>
    <v>0.1469</v>
    <v>-0.70289999999999997</v>
    <v>-2.7810000000000001E-2</v>
    <v>USD</v>
    <v>NYSE Arca</v>
    <v>ARCX</v>
    <v>9.3999999999999986E-3</v>
    <v>25.05</v>
    <v>ETF</v>
    <v>45259.041666700781</v>
    <v>181</v>
    <v>24.4</v>
    <v>20975761.489999998</v>
    <v>VanEck:Egypt Index</v>
    <v>25.05</v>
    <v>25.275200000000002</v>
    <v>24.572299999999998</v>
    <v>EGPT</v>
    <v>VanEck:Egypt Index (ARCX:EGPT)</v>
    <v>5661</v>
    <v>23681</v>
  </rv>
  <rv s="2">
    <v>182</v>
  </rv>
  <rv s="3">
    <fb>20.8</fb>
    <v>6</v>
  </rv>
  <rv s="0">
    <v>https://www.bing.com/financeapi/forcetrigger?t=a24mz2&amp;q=XNAS%3aTUR&amp;form=skydnc</v>
    <v>Learn more on Bing</v>
  </rv>
  <rv s="4">
    <v>en-GB</v>
    <v>a24mz2</v>
    <v>268435456</v>
    <v>1</v>
    <v>Powered by Refinitiv</v>
    <v>9</v>
    <v>iShares:MSCI Turkey (XNAS:TUR)</v>
    <v>2</v>
    <v>10</v>
    <v>Finance</v>
    <v>11</v>
    <v>39.76</v>
    <v>27.61</v>
    <v>0.79290000000000005</v>
    <v>0.12</v>
    <v>3.3400000000000001E-3</v>
    <v>USD</v>
    <v>Nasdaq Stock Market</v>
    <v>XNAS</v>
    <v>5.7999999999999996E-3</v>
    <v>36.049999999999997</v>
    <v>ETF</v>
    <v>45258.885416666664</v>
    <v>185</v>
    <v>35.68</v>
    <v>178314133.58000001</v>
    <v>iShares:MSCI Turkey</v>
    <v>35.700000000000003</v>
    <v>35.93</v>
    <v>36.049999999999997</v>
    <v>36.15</v>
    <v>TUR</v>
    <v>iShares:MSCI Turkey (XNAS:TUR)</v>
    <v>3342</v>
    <v>101696</v>
  </rv>
  <rv s="2">
    <v>186</v>
  </rv>
  <rv s="3">
    <fb>37.76</fb>
    <v>6</v>
  </rv>
  <rv s="5">
    <v>en-GB</v>
    <v>av932w</v>
    <v>268435456</v>
    <v>1</v>
    <v>Powered by Refinitiv</v>
    <v>12</v>
    <v>EUR/USD</v>
    <v>13</v>
    <v>14</v>
    <v>Finance</v>
    <v>15</v>
    <v>1.1274999999999999</v>
    <v>1.0287999999999999</v>
    <v>-5.0000000000000001E-4</v>
    <v>-4.55E-4</v>
    <v>USD</v>
    <v>EUR</v>
    <v>1.1016999999999999</v>
    <v>Currency Pair</v>
    <v>45259.536574074074</v>
    <v>1.097</v>
    <v>Euro/US Dollar FX Spot Rate</v>
    <v>1.0991</v>
    <v>1.099</v>
    <v>1.0985</v>
    <v>EURUSD</v>
    <v>EUR/USD</v>
  </rv>
  <rv s="2">
    <v>189</v>
  </rv>
  <rv s="3">
    <fb>44928</fb>
    <v>5</v>
  </rv>
  <rv s="3">
    <fb>1.0662</fb>
    <v>6</v>
  </rv>
  <rv s="5">
    <v>en-GB</v>
    <v>av3wnm</v>
    <v>268435456</v>
    <v>1</v>
    <v>Powered by Refinitiv</v>
    <v>12</v>
    <v>CAD/USD</v>
    <v>13</v>
    <v>14</v>
    <v>Finance</v>
    <v>15</v>
    <v>0.76380000000000003</v>
    <v>0.71930000000000005</v>
    <v>-1E-4</v>
    <v>-1.3579999999999999E-4</v>
    <v>USD</v>
    <v>CAD</v>
    <v>0.73839999999999995</v>
    <v>Currency Pair</v>
    <v>45259.536585648151</v>
    <v>0.73560000000000003</v>
    <v>Canadian Dollar/US Dollar FX Cross Rate</v>
    <v>0.73680000000000001</v>
    <v>0.73660000000000003</v>
    <v>0.73650000000000004</v>
    <v>CADUSD</v>
    <v>CAD/USD</v>
  </rv>
  <rv s="2">
    <v>193</v>
  </rv>
  <rv s="3">
    <fb>0.73660000000000003</fb>
    <v>6</v>
  </rv>
  <rv s="5">
    <v>en-GB</v>
    <v>auxr9c</v>
    <v>268435456</v>
    <v>1</v>
    <v>Powered by Refinitiv</v>
    <v>12</v>
    <v>AUD/USD</v>
    <v>13</v>
    <v>14</v>
    <v>Finance</v>
    <v>15</v>
    <v>0.7157</v>
    <v>0.62680000000000002</v>
    <v>-2.3999999999999998E-3</v>
    <v>-3.6099999999999999E-3</v>
    <v>USD</v>
    <v>AUD</v>
    <v>0.66759999999999997</v>
    <v>Currency Pair</v>
    <v>45259.536643518521</v>
    <v>0.66139999999999999</v>
    <v>Australian Dollar/US Dollar FX Spot Rate</v>
    <v>0.66479999999999995</v>
    <v>0.66479999999999995</v>
    <v>0.66239999999999999</v>
    <v>AUDUSD</v>
    <v>AUD/USD</v>
  </rv>
  <rv s="2">
    <v>196</v>
  </rv>
  <rv s="3">
    <fb>0.68020000000000003</fb>
    <v>6</v>
  </rv>
  <rv s="5">
    <v>en-GB</v>
    <v>avmpm7</v>
    <v>268435456</v>
    <v>1</v>
    <v>Powered by Refinitiv</v>
    <v>12</v>
    <v>NZD/USD</v>
    <v>13</v>
    <v>14</v>
    <v>Finance</v>
    <v>15</v>
    <v>0.65380000000000005</v>
    <v>0.57709999999999995</v>
    <v>1.9E-3</v>
    <v>3.0959999999999998E-3</v>
    <v>USD</v>
    <v>NZD</v>
    <v>0.62080000000000002</v>
    <v>Currency Pair</v>
    <v>45259.536631944444</v>
    <v>0.61339999999999995</v>
    <v>New Zealand Dollar/US Dollar FX Spot Rate</v>
    <v>0.61350000000000005</v>
    <v>0.61360000000000003</v>
    <v>0.61550000000000005</v>
    <v>NZDUSD</v>
    <v>NZD/USD</v>
  </rv>
  <rv s="2">
    <v>199</v>
  </rv>
  <rv s="3">
    <fb>0.63139999999999996</fb>
    <v>6</v>
  </rv>
  <rv s="5">
    <v>en-GB</v>
    <v>avv7r7</v>
    <v>268435456</v>
    <v>1</v>
    <v>Powered by Refinitiv</v>
    <v>12</v>
    <v>CHF/USD</v>
    <v>13</v>
    <v>14</v>
    <v>Finance</v>
    <v>15</v>
    <v>1.1692</v>
    <v>1.0468999999999999</v>
    <v>2.3999999999999998E-3</v>
    <v>2.1080000000000001E-3</v>
    <v>USD</v>
    <v>CHF</v>
    <v>1.1417999999999999</v>
    <v>Currency Pair</v>
    <v>45259.536643518521</v>
    <v>1.1386000000000001</v>
    <v>Swiss Franc/US Dollar FX Cross Rate</v>
    <v>1.1387</v>
    <v>1.1384000000000001</v>
    <v>1.1408</v>
    <v>CHFUSD</v>
    <v>CHF/USD</v>
  </rv>
  <rv s="2">
    <v>202</v>
  </rv>
  <rv s="3">
    <fb>1.0806</fb>
    <v>6</v>
  </rv>
  <rv s="5">
    <v>en-GB</v>
    <v>avyjhw</v>
    <v>268435456</v>
    <v>1</v>
    <v>Powered by Refinitiv</v>
    <v>12</v>
    <v>GBP/USD</v>
    <v>13</v>
    <v>14</v>
    <v>Finance</v>
    <v>15</v>
    <v>1.3144</v>
    <v>1.1801999999999999</v>
    <v>2.0000000000000001E-4</v>
    <v>1.5760000000000001E-4</v>
    <v>USD</v>
    <v>GBP</v>
    <v>1.2733000000000001</v>
    <v>Currency Pair</v>
    <v>45259.536620370367</v>
    <v>1.2675000000000001</v>
    <v>UK Pound Sterling/US Dollar FX Spot Rate</v>
    <v>1.2696000000000001</v>
    <v>1.2693000000000001</v>
    <v>1.2695000000000001</v>
    <v>GBPUSD</v>
    <v>GBP/USD</v>
  </rv>
  <rv s="2">
    <v>205</v>
  </rv>
  <rv s="3">
    <fb>1.2044999999999999</fb>
    <v>6</v>
  </rv>
  <rv s="5">
    <v>en-GB</v>
    <v>avym77</v>
    <v>268435456</v>
    <v>1</v>
    <v>Powered by Refinitiv</v>
    <v>12</v>
    <v>USD/CNY</v>
    <v>13</v>
    <v>16</v>
    <v>Finance</v>
    <v>15</v>
    <v>7.3498000000000001</v>
    <v>6.6905000000000001</v>
    <v>-1.9300000000000001E-2</v>
    <v>-2.7010000000000003E-3</v>
    <v>CNY</v>
    <v>USD</v>
    <v>7.1277999999999997</v>
    <v>Currency Pair</v>
    <v>45259.526400462964</v>
    <v>7.1193999999999997</v>
    <v>US Dollar/Chinese Renminbi FX Spot Rate</v>
    <v>7.1184000000000003</v>
    <v>7.1463000000000001</v>
    <v>7.1269999999999998</v>
    <v>USDCNY</v>
    <v>USD/CNY</v>
  </rv>
  <rv s="2">
    <v>208</v>
  </rv>
  <rv s="3">
    <fb>6.8971999999999998</fb>
    <v>17</v>
  </rv>
  <rv s="5">
    <v>en-GB</v>
    <v>avyomw</v>
    <v>268435456</v>
    <v>1</v>
    <v>Powered by Refinitiv</v>
    <v>12</v>
    <v>USD/JPY</v>
    <v>13</v>
    <v>18</v>
    <v>Finance</v>
    <v>15</v>
    <v>151.91999999999999</v>
    <v>127.21</v>
    <v>0.13</v>
    <v>8.8150000000000001E-4</v>
    <v>JPY</v>
    <v>USD</v>
    <v>147.83000000000001</v>
    <v>Currency Pair</v>
    <v>45259.53665509259</v>
    <v>146.68</v>
    <v>US Dollar/Japanese Yen FX Spot Rate</v>
    <v>147.44999999999999</v>
    <v>147.47999999999999</v>
    <v>147.61000000000001</v>
    <v>USDJPY</v>
    <v>USD/JPY</v>
  </rv>
  <rv s="2">
    <v>211</v>
  </rv>
  <rv s="3">
    <fb>130.72999999999999</fb>
    <v>19</v>
  </rv>
  <rv s="5">
    <v>en-GB</v>
    <v>avyoyc</v>
    <v>268435456</v>
    <v>1</v>
    <v>Powered by Refinitiv</v>
    <v>12</v>
    <v>USD/KRW</v>
    <v>13</v>
    <v>20</v>
    <v>Finance</v>
    <v>15</v>
    <v>1363.76</v>
    <v>1215.42</v>
    <v>3.66</v>
    <v>2.843E-3</v>
    <v>KRW</v>
    <v>USD</v>
    <v>1293.3599999999999</v>
    <v>Currency Pair</v>
    <v>45259.536597222221</v>
    <v>1285.54</v>
    <v>US Dollar/Korean Won FX Spot Rate</v>
    <v>1287.6300000000001</v>
    <v>1287.25</v>
    <v>1290.9100000000001</v>
    <v>USDKRW</v>
    <v>USD/KRW</v>
  </rv>
  <rv s="2">
    <v>214</v>
  </rv>
  <rv s="3">
    <fb>1269.03</fb>
    <v>21</v>
  </rv>
  <rv s="5">
    <v>en-GB</v>
    <v>avytar</v>
    <v>268435456</v>
    <v>1</v>
    <v>Powered by Refinitiv</v>
    <v>12</v>
    <v>USD/TWD</v>
    <v>13</v>
    <v>22</v>
    <v>Finance</v>
    <v>15</v>
    <v>32.506999999999998</v>
    <v>29.599</v>
    <v>-7.1999999999999995E-2</v>
    <v>-2.3E-3</v>
    <v>TWD</v>
    <v>USD</v>
    <v>31.353000000000002</v>
    <v>Currency Pair</v>
    <v>45259.536608796298</v>
    <v>31.105</v>
    <v>US Dollar/Taiwan Dollar FX Spot Rate</v>
    <v>31.306999999999999</v>
    <v>31.303000000000001</v>
    <v>31.231000000000002</v>
    <v>USDTWD</v>
    <v>USD/TWD</v>
  </rv>
  <rv s="2">
    <v>217</v>
  </rv>
  <rv s="3">
    <fb>30.728000000000002</fb>
    <v>23</v>
  </rv>
  <rv s="5">
    <v>en-GB</v>
    <v>avyspr</v>
    <v>268435456</v>
    <v>1</v>
    <v>Powered by Refinitiv</v>
    <v>12</v>
    <v>USD/SGD</v>
    <v>13</v>
    <v>24</v>
    <v>Finance</v>
    <v>15</v>
    <v>1.38</v>
    <v>1.3028</v>
    <v>6.9999999999999999E-4</v>
    <v>5.2589999999999994E-4</v>
    <v>SGD</v>
    <v>USD</v>
    <v>1.3328</v>
    <v>Currency Pair</v>
    <v>45259.536574074074</v>
    <v>1.3285</v>
    <v>US Dollar/Singapore Dollar FX Spot Rate</v>
    <v>1.331</v>
    <v>1.331</v>
    <v>1.3317000000000001</v>
    <v>USDSGD</v>
    <v>USD/SGD</v>
  </rv>
  <rv s="2">
    <v>220</v>
  </rv>
  <rv s="3">
    <fb>1.3412999999999999</fb>
    <v>25</v>
  </rv>
  <rv s="5">
    <v>en-GB</v>
    <v>avyq1h</v>
    <v>268435456</v>
    <v>1</v>
    <v>Powered by Refinitiv</v>
    <v>12</v>
    <v>USD/MYR</v>
    <v>13</v>
    <v>26</v>
    <v>Finance</v>
    <v>15</v>
    <v>4.79</v>
    <v>4.22</v>
    <v>-2.0500000000000001E-2</v>
    <v>-4.3899999999999998E-3</v>
    <v>MYR</v>
    <v>USD</v>
    <v>4.6609999999999996</v>
    <v>Currency Pair</v>
    <v>45259.41134259259</v>
    <v>4.641</v>
    <v>US Dollar/Malaysian Ringgit FX Spot Rate</v>
    <v>4.66</v>
    <v>4.67</v>
    <v>4.6494999999999997</v>
    <v>USDMYR</v>
    <v>USD/MYR</v>
  </rv>
  <rv s="2">
    <v>223</v>
  </rv>
  <rv s="3">
    <fb>4.4000000000000004</fb>
    <v>27</v>
  </rv>
  <rv s="5">
    <v>en-GB</v>
    <v>avytgh</v>
    <v>268435456</v>
    <v>1</v>
    <v>Powered by Refinitiv</v>
    <v>12</v>
    <v>USD/THB</v>
    <v>13</v>
    <v>28</v>
    <v>Finance</v>
    <v>15</v>
    <v>37.229999999999997</v>
    <v>32.56</v>
    <v>0.05</v>
    <v>1.4399999999999999E-3</v>
    <v>THB</v>
    <v>USD</v>
    <v>34.89</v>
    <v>Currency Pair</v>
    <v>45259.536620370367</v>
    <v>34.58</v>
    <v>US Dollar/Thai Baht FX Spot Rate</v>
    <v>34.76</v>
    <v>34.729999999999997</v>
    <v>34.78</v>
    <v>USDTHB</v>
    <v>USD/THB</v>
  </rv>
  <rv s="2">
    <v>226</v>
  </rv>
  <rv s="3">
    <fb>34.54</fb>
    <v>29</v>
  </rv>
  <rv s="5">
    <v>en-GB</v>
    <v>avyo8m</v>
    <v>268435456</v>
    <v>1</v>
    <v>Powered by Refinitiv</v>
    <v>12</v>
    <v>USD/INR</v>
    <v>13</v>
    <v>30</v>
    <v>Finance</v>
    <v>15</v>
    <v>83.488</v>
    <v>80.858999999999995</v>
    <v>-3.1099999999999999E-2</v>
    <v>-3.7319999999999996E-4</v>
    <v>INR</v>
    <v>USD</v>
    <v>83.33</v>
    <v>Currency Pair</v>
    <v>45259.536469907405</v>
    <v>83.269000000000005</v>
    <v>US Dollar/Indian Rupee FX Spot Rate</v>
    <v>83.287000000000006</v>
    <v>83.34</v>
    <v>83.308899999999994</v>
    <v>USDINR</v>
    <v>USD/INR</v>
  </rv>
  <rv s="2">
    <v>229</v>
  </rv>
  <rv s="3">
    <fb>82.745000000000005</fb>
    <v>31</v>
  </rv>
  <rv s="5">
    <v>en-GB</v>
    <v>avyobh</v>
    <v>268435456</v>
    <v>1</v>
    <v>Powered by Refinitiv</v>
    <v>12</v>
    <v>USD/IDR</v>
    <v>13</v>
    <v>32</v>
    <v>Finance</v>
    <v>15</v>
    <v>15965</v>
    <v>14560</v>
    <v>-40</v>
    <v>-2.5919999999999997E-3</v>
    <v>IDR</v>
    <v>USD</v>
    <v>15400</v>
    <v>Currency Pair</v>
    <v>45259.329270833332</v>
    <v>15365</v>
    <v>US Dollar/Indonesian Rupiah FX Spot Rate</v>
    <v>15375</v>
    <v>15430</v>
    <v>15390</v>
    <v>USDIDR</v>
    <v>USD/IDR</v>
  </rv>
  <rv s="2">
    <v>232</v>
  </rv>
  <rv s="3">
    <fb>15570</fb>
    <v>33</v>
  </rv>
  <rv s="5">
    <v>en-GB</v>
    <v>avyufr</v>
    <v>268435456</v>
    <v>1</v>
    <v>Powered by Refinitiv</v>
    <v>12</v>
    <v>USD/VND</v>
    <v>13</v>
    <v>34</v>
    <v>Finance</v>
    <v>15</v>
    <v>24850</v>
    <v>23400</v>
    <v>30</v>
    <v>1.238E-3</v>
    <v>VND</v>
    <v>USD</v>
    <v>24260</v>
    <v>Currency Pair</v>
    <v>45259.418298611112</v>
    <v>24184</v>
    <v>US Dollar/Vietnam Dong FX Spot Rate</v>
    <v>24180</v>
    <v>24230</v>
    <v>24260</v>
    <v>USDVND</v>
    <v>USD/VND</v>
  </rv>
  <rv s="2">
    <v>235</v>
  </rv>
  <rv s="3">
    <fb>23610</fb>
    <v>35</v>
  </rv>
  <rv s="5">
    <v>en-GB</v>
    <v>avyrqh</v>
    <v>268435456</v>
    <v>1</v>
    <v>Powered by Refinitiv</v>
    <v>12</v>
    <v>USD/PHP</v>
    <v>13</v>
    <v>36</v>
    <v>Finance</v>
    <v>15</v>
    <v>57.185000000000002</v>
    <v>53.62</v>
    <v>-3.5000000000000003E-2</v>
    <v>-6.3150000000000001E-4</v>
    <v>PHP</v>
    <v>USD</v>
    <v>55.42</v>
    <v>Currency Pair</v>
    <v>45259.411782407406</v>
    <v>55.29</v>
    <v>US Dollar/Philippine Peso FX Spot Rate</v>
    <v>55.42</v>
    <v>55.424999999999997</v>
    <v>55.39</v>
    <v>USDPHP</v>
    <v>USD/PHP</v>
  </rv>
  <rv s="2">
    <v>238</v>
  </rv>
  <rv s="3">
    <fb>55.7</fb>
    <v>37</v>
  </rv>
  <rv s="5">
    <v>en-GB</v>
    <v>avysvh</v>
    <v>268435456</v>
    <v>1</v>
    <v>Powered by Refinitiv</v>
    <v>12</v>
    <v>USD/ZAR</v>
    <v>13</v>
    <v>38</v>
    <v>Finance</v>
    <v>15</v>
    <v>19.916599999999999</v>
    <v>16.685300000000002</v>
    <v>-0.1115</v>
    <v>-5.9960000000000005E-3</v>
    <v>ZAR</v>
    <v>USD</v>
    <v>18.611499999999999</v>
    <v>Currency Pair</v>
    <v>45259.536631944444</v>
    <v>18.470600000000001</v>
    <v>US Dollar/South African Rand FX Spot Rate</v>
    <v>18.5883</v>
    <v>18.5959</v>
    <v>18.484400000000001</v>
    <v>USDZAR</v>
    <v>USD/ZAR</v>
  </rv>
  <rv s="2">
    <v>241</v>
  </rv>
  <rv s="3">
    <fb>16.974299999999999</fb>
    <v>39</v>
  </rv>
  <rv s="5">
    <v>en-GB</v>
    <v>avylgh</v>
    <v>268435456</v>
    <v>1</v>
    <v>Powered by Refinitiv</v>
    <v>12</v>
    <v>USD/BRL</v>
    <v>13</v>
    <v>40</v>
    <v>Finance</v>
    <v>15</v>
    <v>5.4797000000000002</v>
    <v>4.694</v>
    <v>1.3100000000000001E-2</v>
    <v>2.6900000000000001E-3</v>
    <v>BRL</v>
    <v>USD</v>
    <v>4.8861999999999997</v>
    <v>Currency Pair</v>
    <v>45259.536631944444</v>
    <v>4.8648999999999996</v>
    <v>US Dollar/Brazilian Real FX Spot Rate</v>
    <v>4.8705999999999996</v>
    <v>4.8704999999999998</v>
    <v>4.8836000000000004</v>
    <v>USDBRL</v>
    <v>USD/BRL</v>
  </rv>
  <rv s="2">
    <v>244</v>
  </rv>
  <rv s="3">
    <fb>5.3632999999999997</fb>
    <v>41</v>
  </rv>
  <rv s="5">
    <v>en-GB</v>
    <v>avys2w</v>
    <v>268435456</v>
    <v>1</v>
    <v>Powered by Refinitiv</v>
    <v>12</v>
    <v>USD/RUB</v>
    <v>13</v>
    <v>42</v>
    <v>Finance</v>
    <v>15</v>
    <v>102.57</v>
    <v>58.529000000000003</v>
    <v>-0.27450000000000002</v>
    <v>-3.0890000000000002E-3</v>
    <v>RUB</v>
    <v>USD</v>
    <v>89.320499999999996</v>
    <v>Currency Pair</v>
    <v>45259.53392361111</v>
    <v>88.037499999999994</v>
    <v>US Dollar/Russian Rouble FX Spot Rate</v>
    <v>88.84</v>
    <v>88.870500000000007</v>
    <v>88.596000000000004</v>
    <v>USDRUB</v>
    <v>USD/RUB</v>
  </rv>
  <rv s="2">
    <v>247</v>
  </rv>
  <rv s="3">
    <fb>70.995500000000007</fb>
    <v>43</v>
  </rv>
  <rv s="5">
    <v>en-GB</v>
    <v>avytp2</v>
    <v>268435456</v>
    <v>1</v>
    <v>Powered by Refinitiv</v>
    <v>12</v>
    <v>USD/TRY</v>
    <v>13</v>
    <v>44</v>
    <v>Finance</v>
    <v>15</v>
    <v>28.9527</v>
    <v>18.359000000000002</v>
    <v>2.2499999999999999E-2</v>
    <v>7.7880000000000007E-4</v>
    <v>TRY</v>
    <v>USD</v>
    <v>28.9527</v>
    <v>Currency Pair</v>
    <v>45259.536643518521</v>
    <v>28.887599999999999</v>
    <v>US Dollar/Turkish Lira FX Spot Rate</v>
    <v>28.862100000000002</v>
    <v>28.89</v>
    <v>28.912500000000001</v>
    <v>USDTRY</v>
    <v>USD/TRY</v>
  </rv>
  <rv s="2">
    <v>250</v>
  </rv>
  <rv s="3">
    <fb>18.712</fb>
    <v>45</v>
  </rv>
  <rv s="5">
    <v>en-GB</v>
    <v>avyrc7</v>
    <v>268435456</v>
    <v>1</v>
    <v>Powered by Refinitiv</v>
    <v>12</v>
    <v>USD/PKR</v>
    <v>13</v>
    <v>46</v>
    <v>Finance</v>
    <v>15</v>
    <v>307.75</v>
    <v>223</v>
    <v>0.25</v>
    <v>8.7720000000000007E-4</v>
    <v>PKR</v>
    <v>USD</v>
    <v>285.75</v>
    <v>Currency Pair</v>
    <v>45259.441087962965</v>
    <v>285.5</v>
    <v>US Dollar/Pakistani Rupee FX Spot Rate</v>
    <v>285.25</v>
    <v>285</v>
    <v>285.25</v>
    <v>USDPKR</v>
    <v>USD/PKR</v>
  </rv>
  <rv s="2">
    <v>253</v>
  </rv>
  <rv s="3">
    <fb>226.4</fb>
    <v>47</v>
  </rv>
  <rv s="0">
    <v>https://www.bing.com/financeapi/forcetrigger?t=a22xmw&amp;q=XNAS%3aSHY&amp;form=skydnc</v>
    <v>Learn more on Bing</v>
  </rv>
  <rv s="1">
    <v>en-GB</v>
    <v>a22xmw</v>
    <v>268435456</v>
    <v>1</v>
    <v>Powered by Refinitiv</v>
    <v>0</v>
    <v>iShares:1-3 Trs Bd ETF (XNAS:SHY)</v>
    <v>2</v>
    <v>3</v>
    <v>Finance</v>
    <v>7</v>
    <v>82.74</v>
    <v>80.48</v>
    <v>1.0383</v>
    <v>0.15</v>
    <v>1.843E-3</v>
    <v>USD</v>
    <v>Nasdaq Stock Market</v>
    <v>XNAS</v>
    <v>1.5E-3</v>
    <v>81.56</v>
    <v>ETF</v>
    <v>45259.00344453672</v>
    <v>256</v>
    <v>81.39</v>
    <v>27038601703.790001</v>
    <v>iShares:1-3 Trs Bd ETF</v>
    <v>81.41</v>
    <v>81.39</v>
    <v>81.540000000000006</v>
    <v>SHY</v>
    <v>iShares:1-3 Trs Bd ETF (XNAS:SHY)</v>
    <v>33752</v>
    <v>6081204</v>
  </rv>
  <rv s="2">
    <v>257</v>
  </rv>
  <rv s="3">
    <fb>81.239999999999995</fb>
    <v>6</v>
  </rv>
  <rv s="0">
    <v>https://www.bing.com/financeapi/forcetrigger?t=a1vbh7&amp;q=XNAS%3aIEI&amp;form=skydnc</v>
    <v>Learn more on Bing</v>
  </rv>
  <rv s="1">
    <v>en-GB</v>
    <v>a1vbh7</v>
    <v>268435456</v>
    <v>1</v>
    <v>Powered by Refinitiv</v>
    <v>0</v>
    <v>iShares:3-7 Trs Bd ETF (XNAS:IEI)</v>
    <v>2</v>
    <v>3</v>
    <v>Finance</v>
    <v>4</v>
    <v>119.57</v>
    <v>111.4494</v>
    <v>1.254</v>
    <v>0.46</v>
    <v>4.0200000000000001E-3</v>
    <v>USD</v>
    <v>Nasdaq Stock Market</v>
    <v>XNAS</v>
    <v>1.5E-3</v>
    <v>114.9559</v>
    <v>ETF</v>
    <v>45258.937991481253</v>
    <v>260</v>
    <v>114.38</v>
    <v>13333759937.35</v>
    <v>iShares:3-7 Trs Bd ETF</v>
    <v>114.41</v>
    <v>114.44</v>
    <v>114.9</v>
    <v>IEI</v>
    <v>iShares:3-7 Trs Bd ETF (XNAS:IEI)</v>
    <v>3937</v>
    <v>2935703</v>
  </rv>
  <rv s="2">
    <v>261</v>
  </rv>
  <rv s="3">
    <fb>115.23</fb>
    <v>6</v>
  </rv>
  <rv s="0">
    <v>https://www.bing.com/financeapi/forcetrigger?t=a1vbbh&amp;q=XNAS%3aIEF&amp;form=skydnc</v>
    <v>Learn more on Bing</v>
  </rv>
  <rv s="1">
    <v>en-GB</v>
    <v>a1vbbh</v>
    <v>268435456</v>
    <v>1</v>
    <v>Powered by Refinitiv</v>
    <v>0</v>
    <v>iShares:7-10 Trs Bd ETF (XNAS:IEF)</v>
    <v>2</v>
    <v>3</v>
    <v>Finance</v>
    <v>7</v>
    <v>100.8</v>
    <v>88.855000000000004</v>
    <v>1.1682999999999999</v>
    <v>0.41</v>
    <v>4.4099999999999999E-3</v>
    <v>USD</v>
    <v>Nasdaq Stock Market</v>
    <v>XNAS</v>
    <v>1.5E-3</v>
    <v>93.409899999999993</v>
    <v>ETF</v>
    <v>45258.988547916408</v>
    <v>264</v>
    <v>92.81</v>
    <v>27043015885.349998</v>
    <v>iShares:7-10 Trs Bd ETF</v>
    <v>92.86</v>
    <v>92.97</v>
    <v>93.38</v>
    <v>IEF</v>
    <v>iShares:7-10 Trs Bd ETF (XNAS:IEF)</v>
    <v>2457</v>
    <v>12211956</v>
  </rv>
  <rv s="2">
    <v>265</v>
  </rv>
  <rv s="3">
    <fb>96.53</fb>
    <v>6</v>
  </rv>
  <rv s="0">
    <v>https://www.bing.com/financeapi/forcetrigger?t=a24b5r&amp;q=XNAS%3aTLT&amp;form=skydnc</v>
    <v>Learn more on Bing</v>
  </rv>
  <rv s="1">
    <v>en-GB</v>
    <v>a24b5r</v>
    <v>268435456</v>
    <v>1</v>
    <v>Powered by Refinitiv</v>
    <v>0</v>
    <v>iShares:20+ Trs Bd ETF (XNAS:TLT)</v>
    <v>2</v>
    <v>3</v>
    <v>Finance</v>
    <v>7</v>
    <v>109.68</v>
    <v>82.42</v>
    <v>1.0731999999999999</v>
    <v>0.18</v>
    <v>1.9719999999999998E-3</v>
    <v>USD</v>
    <v>Nasdaq Stock Market</v>
    <v>XNAS</v>
    <v>1.5E-3</v>
    <v>91.53</v>
    <v>ETF</v>
    <v>45259.041389617967</v>
    <v>268</v>
    <v>90.784999999999997</v>
    <v>39573615259.160004</v>
    <v>iShares:20+ Trs Bd ETF</v>
    <v>90.91</v>
    <v>91.3</v>
    <v>91.48</v>
    <v>TLT</v>
    <v>iShares:20+ Trs Bd ETF (XNAS:TLT)</v>
    <v>332996</v>
    <v>47812062</v>
  </rv>
  <rv s="2">
    <v>269</v>
  </rv>
  <rv s="3">
    <fb>101.46</fb>
    <v>6</v>
  </rv>
  <rv s="0">
    <v>https://www.bing.com/financeapi/forcetrigger?t=a26hk2&amp;q=ARCX%3aZROZ&amp;form=skydnc</v>
    <v>Learn more on Bing</v>
  </rv>
  <rv s="1">
    <v>en-GB</v>
    <v>a26hk2</v>
    <v>268435456</v>
    <v>1</v>
    <v>Powered by Refinitiv</v>
    <v>0</v>
    <v>PIMCO ETF:25+ Yr US Tres (ARCX:ZROZ)</v>
    <v>2</v>
    <v>3</v>
    <v>Finance</v>
    <v>4</v>
    <v>102</v>
    <v>64.03</v>
    <v>1.5137</v>
    <v>-0.05</v>
    <v>-6.6009999999999994E-4</v>
    <v>USD</v>
    <v>NYSE Arca</v>
    <v>ARCX</v>
    <v>1.5E-3</v>
    <v>75.84</v>
    <v>ETF</v>
    <v>45258.992082534372</v>
    <v>272</v>
    <v>75</v>
    <v>985983288.38999999</v>
    <v>PIMCO ETF:25+ Yr US Tres</v>
    <v>75.180000000000007</v>
    <v>75.75</v>
    <v>75.7</v>
    <v>ZROZ</v>
    <v>PIMCO ETF:25+ Yr US Tres (ARCX:ZROZ)</v>
    <v>383</v>
    <v>378407</v>
  </rv>
  <rv s="2">
    <v>273</v>
  </rv>
  <rv s="3">
    <fb>89.75</fb>
    <v>6</v>
  </rv>
  <rv s="0">
    <v>https://www.bing.com/financeapi/forcetrigger?t=a1u477&amp;q=BATS%3aGOVT&amp;form=skydnc</v>
    <v>Learn more on Bing</v>
  </rv>
  <rv s="1">
    <v>en-GB</v>
    <v>a1u477</v>
    <v>268435456</v>
    <v>1</v>
    <v>Powered by Refinitiv</v>
    <v>0</v>
    <v>iShares:US Treasury Bond (BATS:GOVT)</v>
    <v>2</v>
    <v>3</v>
    <v>Finance</v>
    <v>8</v>
    <v>23.66</v>
    <v>21.59</v>
    <v>0.85309999999999997</v>
    <v>7.4999999999999997E-2</v>
    <v>3.3579999999999999E-3</v>
    <v>USD</v>
    <v>CBOE BZX Exchange</v>
    <v>BATS</v>
    <v>5.0000000000000001E-4</v>
    <v>22.42</v>
    <v>ETF</v>
    <v>45258.041689421094</v>
    <v>276</v>
    <v>22.31</v>
    <v>22636364945.990002</v>
    <v>iShares:US Treasury Bond</v>
    <v>22.32</v>
    <v>22.335000000000001</v>
    <v>22.41</v>
    <v>GOVT</v>
    <v>iShares:US Treasury Bond (BATS:GOVT)</v>
    <v>200</v>
    <v>10412137</v>
  </rv>
  <rv s="2">
    <v>277</v>
  </rv>
  <rv s="3">
    <fb>22.84</fb>
    <v>6</v>
  </rv>
  <rv s="0">
    <v>https://www.bing.com/financeapi/forcetrigger?t=a1n26h&amp;q=ARCX%3aAGG&amp;form=skydnc</v>
    <v>Learn more on Bing</v>
  </rv>
  <rv s="1">
    <v>en-GB</v>
    <v>a1n26h</v>
    <v>268435456</v>
    <v>1</v>
    <v>Powered by Refinitiv</v>
    <v>0</v>
    <v>iShares:Core US Agg Bd (ARCX:AGG)</v>
    <v>2</v>
    <v>3</v>
    <v>Finance</v>
    <v>4</v>
    <v>101.15</v>
    <v>91.581900000000005</v>
    <v>1.0008999999999999</v>
    <v>0.42</v>
    <v>4.3890000000000005E-3</v>
    <v>USD</v>
    <v>NYSE Arca</v>
    <v>ARCX</v>
    <v>2.9999999999999997E-4</v>
    <v>96.13</v>
    <v>ETF</v>
    <v>45259.041667360936</v>
    <v>280</v>
    <v>95.564999999999998</v>
    <v>88999190755.979996</v>
    <v>iShares:Core US Agg Bd</v>
    <v>95.61</v>
    <v>95.69</v>
    <v>96.11</v>
    <v>AGG</v>
    <v>iShares:Core US Agg Bd (ARCX:AGG)</v>
    <v>206</v>
    <v>9231663</v>
  </rv>
  <rv s="2">
    <v>281</v>
  </rv>
  <rv s="3">
    <fb>97.56</fb>
    <v>6</v>
  </rv>
  <rv s="0">
    <v>https://www.bing.com/financeapi/forcetrigger?t=a1v9r7&amp;q=ARCX%3aIDEV&amp;form=skydnc</v>
    <v>Learn more on Bing</v>
  </rv>
  <rv s="1">
    <v>en-GB</v>
    <v>a1v9r7</v>
    <v>268435456</v>
    <v>1</v>
    <v>Powered by Refinitiv</v>
    <v>0</v>
    <v>iShares:Cr MSCI Intl DM (ARCX:IDEV)</v>
    <v>2</v>
    <v>3</v>
    <v>Finance</v>
    <v>4</v>
    <v>63.2</v>
    <v>55.31</v>
    <v>1.0325</v>
    <v>0.05</v>
    <v>8.2010000000000004E-4</v>
    <v>USD</v>
    <v>NYSE Arca</v>
    <v>ARCX</v>
    <v>4.0000000000000002E-4</v>
    <v>61.185400000000001</v>
    <v>ETF</v>
    <v>45259.041666712503</v>
    <v>284</v>
    <v>60.73</v>
    <v>10376075187.73</v>
    <v>iShares:Cr MSCI Intl DM</v>
    <v>60.83</v>
    <v>60.97</v>
    <v>61.02</v>
    <v>IDEV</v>
    <v>iShares:Cr MSCI Intl DM (ARCX:IDEV)</v>
    <v>363814</v>
    <v>699887</v>
  </rv>
  <rv s="2">
    <v>285</v>
  </rv>
  <rv s="3">
    <fb>56.33</fb>
    <v>6</v>
  </rv>
  <rv s="0">
    <v>https://www.bing.com/financeapi/forcetrigger?t=a1ryhw&amp;q=XNAS%3aEMXC&amp;form=skydnc</v>
    <v>Learn more on Bing</v>
  </rv>
  <rv s="1">
    <v>en-GB</v>
    <v>a1ryhw</v>
    <v>268435456</v>
    <v>1</v>
    <v>Powered by Refinitiv</v>
    <v>0</v>
    <v>iShares:MSCI EM xChn (XNAS:EMXC)</v>
    <v>2</v>
    <v>3</v>
    <v>Finance</v>
    <v>4</v>
    <v>54.34</v>
    <v>46.47</v>
    <v>0.99760000000000004</v>
    <v>0.57999999999999996</v>
    <v>1.1084E-2</v>
    <v>USD</v>
    <v>Nasdaq Stock Market</v>
    <v>XNAS</v>
    <v>2.5000000000000001E-3</v>
    <v>53</v>
    <v>ETF</v>
    <v>45258.952591469533</v>
    <v>288</v>
    <v>52.62</v>
    <v>6660257108.29</v>
    <v>iShares:MSCI EM xChn</v>
    <v>52.67</v>
    <v>52.33</v>
    <v>52.91</v>
    <v>EMXC</v>
    <v>iShares:MSCI EM xChn (XNAS:EMXC)</v>
    <v>680527</v>
    <v>1317355</v>
  </rv>
  <rv s="2">
    <v>289</v>
  </rv>
  <rv s="3">
    <fb>47.42</fb>
    <v>6</v>
  </rv>
  <rv s="0">
    <v>https://www.bing.com/financeapi/forcetrigger?t=a2573m&amp;q=ARCX%3aVB&amp;form=skydnc</v>
    <v>Learn more on Bing</v>
  </rv>
  <rv s="4">
    <v>en-GB</v>
    <v>a2573m</v>
    <v>268435456</v>
    <v>1</v>
    <v>Powered by Refinitiv</v>
    <v>9</v>
    <v>Vanguard S-C Id;ETF (ARCX:VB)</v>
    <v>2</v>
    <v>10</v>
    <v>Finance</v>
    <v>11</v>
    <v>210</v>
    <v>174.84</v>
    <v>1.0074000000000001</v>
    <v>-0.79</v>
    <v>-4.0959999999999998E-3</v>
    <v>USD</v>
    <v>NYSE Arca</v>
    <v>ARCX</v>
    <v>5.0000000000000001E-4</v>
    <v>193.5</v>
    <v>ETF</v>
    <v>45258.979098668751</v>
    <v>292</v>
    <v>191.49889999999999</v>
    <v>41068466404</v>
    <v>Vanguard S-C Id;ETF</v>
    <v>192.81</v>
    <v>192.89</v>
    <v>192.1</v>
    <v>193.19</v>
    <v>VB</v>
    <v>Vanguard S-C Id;ETF (ARCX:VB)</v>
    <v>12</v>
    <v>768157</v>
  </rv>
  <rv s="2">
    <v>293</v>
  </rv>
  <rv s="3">
    <fb>182.5</fb>
    <v>6</v>
  </rv>
  <rv s="0">
    <v>https://www.bing.com/financeapi/forcetrigger?t=a1vx77&amp;q=ARCX%3aIWD&amp;form=skydnc</v>
    <v>Learn more on Bing</v>
  </rv>
  <rv s="1">
    <v>en-GB</v>
    <v>a1vx77</v>
    <v>268435456</v>
    <v>1</v>
    <v>Powered by Refinitiv</v>
    <v>0</v>
    <v>iShares:Russ 1000 Vl ETF (ARCX:IWD)</v>
    <v>2</v>
    <v>3</v>
    <v>Finance</v>
    <v>7</v>
    <v>164.18</v>
    <v>143.34</v>
    <v>0.99980000000000002</v>
    <v>-0.12</v>
    <v>-7.7020000000000007E-4</v>
    <v>USD</v>
    <v>NYSE Arca</v>
    <v>ARCX</v>
    <v>1.9E-3</v>
    <v>156.41</v>
    <v>ETF</v>
    <v>45258.918480381253</v>
    <v>296</v>
    <v>155.30000000000001</v>
    <v>46637517975.220001</v>
    <v>iShares:Russ 1000 Vl ETF</v>
    <v>155.63999999999999</v>
    <v>155.80000000000001</v>
    <v>155.68</v>
    <v>IWD</v>
    <v>iShares:Russ 1000 Vl ETF (ARCX:IWD)</v>
    <v>3826275</v>
    <v>2823425</v>
  </rv>
  <rv s="2">
    <v>297</v>
  </rv>
  <rv s="3">
    <fb>151.6</fb>
    <v>6</v>
  </rv>
  <rv s="0">
    <v>https://www.bing.com/financeapi/forcetrigger?t=a25hm7&amp;q=ARCX%3aVOO&amp;form=skydnc</v>
    <v>Learn more on Bing</v>
  </rv>
  <rv s="1">
    <v>en-GB</v>
    <v>a25hm7</v>
    <v>268435456</v>
    <v>1</v>
    <v>Powered by Refinitiv</v>
    <v>0</v>
    <v>Vanguard 500 Idx;ETF (ARCX:VOO)</v>
    <v>2</v>
    <v>3</v>
    <v>Finance</v>
    <v>7</v>
    <v>422.15</v>
    <v>344.34</v>
    <v>1.0001</v>
    <v>0.41</v>
    <v>9.8169999999999985E-4</v>
    <v>USD</v>
    <v>NYSE Arca</v>
    <v>ARCX</v>
    <v>2.9999999999999997E-4</v>
    <v>419.25</v>
    <v>ETF</v>
    <v>45259.041666700781</v>
    <v>300</v>
    <v>416.71</v>
    <v>319247917823</v>
    <v>Vanguard 500 Idx;ETF</v>
    <v>417.25</v>
    <v>417.64</v>
    <v>418.05</v>
    <v>VOO</v>
    <v>Vanguard 500 Idx;ETF (ARCX:VOO)</v>
    <v>6625</v>
    <v>4478119</v>
  </rv>
  <rv s="2">
    <v>301</v>
  </rv>
  <rv s="3">
    <fb>349.99</fb>
    <v>6</v>
  </rv>
  <rv s="0">
    <v>https://www.bing.com/financeapi/forcetrigger?t=a21mim&amp;q=XNAS%3aQQQ&amp;form=skydnc</v>
    <v>Learn more on Bing</v>
  </rv>
  <rv s="1">
    <v>en-GB</v>
    <v>a21mim</v>
    <v>268435456</v>
    <v>1</v>
    <v>Powered by Refinitiv</v>
    <v>0</v>
    <v>Invesco QQQ Trust 1 (XNAS:QQQ)</v>
    <v>2</v>
    <v>3</v>
    <v>Finance</v>
    <v>7</v>
    <v>393.07</v>
    <v>259.73</v>
    <v>1.0706</v>
    <v>1.02</v>
    <v>2.6210000000000001E-3</v>
    <v>USD</v>
    <v>Nasdaq Stock Market</v>
    <v>XNAS</v>
    <v>2E-3</v>
    <v>390.78</v>
    <v>ETF</v>
    <v>45259.041628541403</v>
    <v>304</v>
    <v>388.05</v>
    <v>194615237711.04501</v>
    <v>Invesco QQQ Trust 1</v>
    <v>388.41</v>
    <v>389.17</v>
    <v>390.19</v>
    <v>QQQ</v>
    <v>Invesco QQQ Trust 1 (XNAS:QQQ)</v>
    <v>211553</v>
    <v>49733191</v>
  </rv>
  <rv s="2">
    <v>305</v>
  </rv>
  <rv s="3">
    <fb>264.48</fb>
    <v>6</v>
  </rv>
  <rv s="0">
    <v>https://www.bing.com/financeapi/forcetrigger?t=a25nhw&amp;q=ARCX%3aVWO&amp;form=skydnc</v>
    <v>Learn more on Bing</v>
  </rv>
  <rv s="4">
    <v>en-GB</v>
    <v>a25nhw</v>
    <v>268435456</v>
    <v>1</v>
    <v>Powered by Refinitiv</v>
    <v>9</v>
    <v>Vanguard EM St I;ETF (ARCX:VWO)</v>
    <v>2</v>
    <v>10</v>
    <v>Finance</v>
    <v>11</v>
    <v>43.215000000000003</v>
    <v>37.454999999999998</v>
    <v>0.91579999999999995</v>
    <v>0.32</v>
    <v>7.9190000000000007E-3</v>
    <v>USD</v>
    <v>NYSE Arca</v>
    <v>ARCX</v>
    <v>8.0000000000000004E-4</v>
    <v>40.78</v>
    <v>ETF</v>
    <v>45259.004038506253</v>
    <v>308</v>
    <v>40.515000000000001</v>
    <v>68051162567</v>
    <v>Vanguard EM St I;ETF</v>
    <v>40.6</v>
    <v>40.409999999999997</v>
    <v>40.729999999999997</v>
    <v>40.75</v>
    <v>VWO</v>
    <v>Vanguard EM St I;ETF (ARCX:VWO)</v>
    <v>31</v>
    <v>9375316</v>
  </rv>
  <rv s="2">
    <v>309</v>
  </rv>
  <rv s="3">
    <fb>39.4</fb>
    <v>6</v>
  </rv>
  <rv s="0">
    <v>https://www.bing.com/financeapi/forcetrigger?t=a1rour&amp;q=ARCX%3aEEM&amp;form=skydnc</v>
    <v>Learn more on Bing</v>
  </rv>
  <rv s="1">
    <v>en-GB</v>
    <v>a1rour</v>
    <v>268435456</v>
    <v>1</v>
    <v>Powered by Refinitiv</v>
    <v>0</v>
    <v>iShares:MSCI Em Mkts (ARCX:EEM)</v>
    <v>2</v>
    <v>3</v>
    <v>Finance</v>
    <v>4</v>
    <v>42.53</v>
    <v>36.375</v>
    <v>1.0222</v>
    <v>0.33</v>
    <v>8.3800000000000003E-3</v>
    <v>USD</v>
    <v>NYSE Arca</v>
    <v>ARCX</v>
    <v>6.8999999999999999E-3</v>
    <v>39.774999999999999</v>
    <v>ETF</v>
    <v>45259.041667360936</v>
    <v>312</v>
    <v>39.49</v>
    <v>16092395179.889999</v>
    <v>iShares:MSCI Em Mkts</v>
    <v>39.56</v>
    <v>39.380000000000003</v>
    <v>39.71</v>
    <v>EEM</v>
    <v>iShares:MSCI Em Mkts (ARCX:EEM)</v>
    <v>9059</v>
    <v>29488397</v>
  </rv>
  <rv s="2">
    <v>313</v>
  </rv>
  <rv s="3">
    <fb>38.22</fb>
    <v>6</v>
  </rv>
  <rv s="0">
    <v>https://www.bing.com/financeapi/forcetrigger?t=a25927&amp;q=ARCX%3aVEA&amp;form=skydnc</v>
    <v>Learn more on Bing</v>
  </rv>
  <rv s="4">
    <v>en-GB</v>
    <v>a25927</v>
    <v>268435456</v>
    <v>1</v>
    <v>Powered by Refinitiv</v>
    <v>9</v>
    <v>Vanguard Dev Mkt;ETF (ARCX:VEA)</v>
    <v>2</v>
    <v>10</v>
    <v>Finance</v>
    <v>11</v>
    <v>47.81</v>
    <v>41.48</v>
    <v>1.0425</v>
    <v>0.08</v>
    <v>1.7469999999999999E-3</v>
    <v>USD</v>
    <v>NYSE Arca</v>
    <v>ARCX</v>
    <v>5.0000000000000001E-4</v>
    <v>46.009799999999998</v>
    <v>ETF</v>
    <v>45259.016592568747</v>
    <v>316</v>
    <v>45.65</v>
    <v>105578426366</v>
    <v>Vanguard Dev Mkt;ETF</v>
    <v>45.72</v>
    <v>45.79</v>
    <v>45.87</v>
    <v>45.89</v>
    <v>VEA</v>
    <v>Vanguard Dev Mkt;ETF (ARCX:VEA)</v>
    <v>71</v>
    <v>11044025</v>
  </rv>
  <rv s="2">
    <v>317</v>
  </rv>
  <rv s="3">
    <fb>42.2</fb>
    <v>6</v>
  </rv>
  <rv s="0">
    <v>https://www.bing.com/financeapi/forcetrigger?t=a1rpu2&amp;q=ARCX%3aEFA&amp;form=skydnc</v>
    <v>Learn more on Bing</v>
  </rv>
  <rv s="1">
    <v>en-GB</v>
    <v>a1rpu2</v>
    <v>268435456</v>
    <v>1</v>
    <v>Powered by Refinitiv</v>
    <v>0</v>
    <v>iShares:MSCI EAFE ETF (ARCX:EFA)</v>
    <v>2</v>
    <v>3</v>
    <v>Finance</v>
    <v>4</v>
    <v>74.734999999999999</v>
    <v>65.09</v>
    <v>1.0301</v>
    <v>0.02</v>
    <v>2.766E-4</v>
    <v>USD</v>
    <v>NYSE Arca</v>
    <v>ARCX</v>
    <v>3.3E-3</v>
    <v>72.55</v>
    <v>ETF</v>
    <v>45259.041666724217</v>
    <v>320</v>
    <v>72.02</v>
    <v>44981953702.610001</v>
    <v>iShares:MSCI EAFE ETF</v>
    <v>72.11</v>
    <v>72.31</v>
    <v>72.33</v>
    <v>EFA</v>
    <v>iShares:MSCI EAFE ETF (ARCX:EFA)</v>
    <v>28</v>
    <v>15919839</v>
  </rv>
  <rv s="2">
    <v>321</v>
  </rv>
  <rv s="3">
    <fb>66.22</fb>
    <v>6</v>
  </rv>
  <rv s="0">
    <v>https://www.bing.com/financeapi/forcetrigger?t=a1vxa2&amp;q=ARCX%3aIWF&amp;form=skydnc</v>
    <v>Learn more on Bing</v>
  </rv>
  <rv s="4">
    <v>en-GB</v>
    <v>a1vxa2</v>
    <v>268435456</v>
    <v>1</v>
    <v>Powered by Refinitiv</v>
    <v>9</v>
    <v>iShares:Russ 1000 Gr ETF (ARCX:IWF)</v>
    <v>2</v>
    <v>10</v>
    <v>Finance</v>
    <v>11</v>
    <v>293.06970000000001</v>
    <v>209.27</v>
    <v>0.99970000000000003</v>
    <v>0.68</v>
    <v>2.3400000000000001E-3</v>
    <v>USD</v>
    <v>NYSE Arca</v>
    <v>ARCX</v>
    <v>1.9E-3</v>
    <v>291.88</v>
    <v>ETF</v>
    <v>45259.041667360936</v>
    <v>324</v>
    <v>289.83999999999997</v>
    <v>68506843665.849998</v>
    <v>iShares:Russ 1000 Gr ETF</v>
    <v>290.08999999999997</v>
    <v>290.64</v>
    <v>291.32</v>
    <v>292</v>
    <v>IWF</v>
    <v>iShares:Russ 1000 Gr ETF (ARCX:IWF)</v>
    <v>2</v>
    <v>1551342</v>
  </rv>
  <rv s="2">
    <v>325</v>
  </rv>
  <rv s="3">
    <fb>212.62</fb>
    <v>6</v>
  </rv>
  <rv s="0">
    <v>https://www.bing.com/financeapi/forcetrigger?t=a1nq6h&amp;q=ARCX%3aARKK&amp;form=skydnc</v>
    <v>Learn more on Bing</v>
  </rv>
  <rv s="1">
    <v>en-GB</v>
    <v>a1nq6h</v>
    <v>268435456</v>
    <v>1</v>
    <v>Powered by Refinitiv</v>
    <v>0</v>
    <v>ARK Innovation (ARCX:ARKK)</v>
    <v>2</v>
    <v>3</v>
    <v>Finance</v>
    <v>7</v>
    <v>51.33</v>
    <v>29.43</v>
    <v>1.5958000000000001</v>
    <v>1.25</v>
    <v>2.7503000000000003E-2</v>
    <v>USD</v>
    <v>NYSE Arca</v>
    <v>ARCX</v>
    <v>7.4999999999999997E-3</v>
    <v>46.77</v>
    <v>ETF</v>
    <v>45259.041666724217</v>
    <v>328</v>
    <v>44.984999999999999</v>
    <v>6033333072.901</v>
    <v>ARK Innovation</v>
    <v>45.39</v>
    <v>45.45</v>
    <v>46.7</v>
    <v>ARKK</v>
    <v>ARK Innovation (ARCX:ARKK)</v>
    <v>25756</v>
    <v>18079200</v>
  </rv>
  <rv s="2">
    <v>329</v>
  </rv>
  <rv s="3">
    <fb>30.46</fb>
    <v>6</v>
  </rv>
  <rv s="0">
    <v>https://www.bing.com/financeapi/forcetrigger?t=a1wn3m&amp;q=ARCX%3aKRE&amp;form=skydnc</v>
    <v>Learn more on Bing</v>
  </rv>
  <rv s="4">
    <v>en-GB</v>
    <v>a1wn3m</v>
    <v>268435456</v>
    <v>1</v>
    <v>Powered by Refinitiv</v>
    <v>9</v>
    <v>SPDR S&amp;P Reg Banking ETF (ARCX:KRE)</v>
    <v>2</v>
    <v>10</v>
    <v>Finance</v>
    <v>11</v>
    <v>65.314999999999998</v>
    <v>34.520000000000003</v>
    <v>1.1263000000000001</v>
    <v>-0.01</v>
    <v>-2.2669999999999998E-4</v>
    <v>USD</v>
    <v>NYSE Arca</v>
    <v>ARCX</v>
    <v>3.5999999999999999E-3</v>
    <v>44.19</v>
    <v>ETF</v>
    <v>45259.041666724217</v>
    <v>332</v>
    <v>43.51</v>
    <v>2284057591.0999999</v>
    <v>SPDR S&amp;P Reg Banking ETF</v>
    <v>44.06</v>
    <v>44.12</v>
    <v>44.11</v>
    <v>44.43</v>
    <v>KRE</v>
    <v>SPDR S&amp;P Reg Banking ETF (ARCX:KRE)</v>
    <v>1296</v>
    <v>16109479</v>
  </rv>
  <rv s="2">
    <v>333</v>
  </rv>
  <rv s="3">
    <fb>58.33</fb>
    <v>6</v>
  </rv>
  <rv s="0">
    <v>https://www.bing.com/financeapi/forcetrigger?t=a1tba2&amp;q=XNYS%3aFRC&amp;form=skydnc</v>
    <v>Learn more on Bing</v>
  </rv>
  <rv s="6">
    <v>en-GB</v>
    <v>a1tba2</v>
    <v>268435456</v>
    <v>1</v>
    <v>Powered by Refinitiv</v>
    <v>48</v>
    <v>FIRST REPUBLIC BANK (OTCM:FRCB)</v>
    <v>49</v>
    <v>50</v>
    <v>Finance</v>
    <v>51</v>
    <v>147.68</v>
    <v>2E-3</v>
    <v>1.4241999999999999</v>
    <v>-0.01</v>
    <v>-0.5</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1.95E-2</v>
    <v>Banking Services</v>
    <v>Stock</v>
    <v>45258.876244478903</v>
    <v>336</v>
    <v>0.01</v>
    <v>3730760</v>
    <v>FIRST REPUBLIC BANK</v>
    <v>FIRST REPUBLIC BANK</v>
    <v>1.95E-2</v>
    <v>1.2999999999999999E-3</v>
    <v>0.02</v>
    <v>0.01</v>
    <v>186538200</v>
    <v>FRCB</v>
    <v>FIRST REPUBLIC BANK (OTCM:FRCB)</v>
    <v>273633</v>
    <v>56808984</v>
    <v>2009</v>
  </rv>
  <rv s="2">
    <v>337</v>
  </rv>
  <rv s="3">
    <fb>121.54</fb>
    <v>6</v>
  </rv>
  <rv s="0">
    <v>https://www.bing.com/financeapi/forcetrigger?t=a1zfmw&amp;q=XNAS%3aPACW&amp;form=skydnc</v>
    <v>Learn more on Bing</v>
  </rv>
  <rv s="7">
    <v>en-GB</v>
    <v>a1zfmw</v>
    <v>268435456</v>
    <v>1</v>
    <v>Powered by Refinitiv</v>
    <v>52</v>
    <v>PACWEST BANCORP (XNAS:PACW)</v>
    <v>49</v>
    <v>53</v>
    <v>Finance</v>
    <v>54</v>
    <v>30.07</v>
    <v>2.48</v>
    <v>1.44</v>
    <v>0.02</v>
    <v>2.5509999999999999E-3</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7.89</v>
    <v>Banking Services</v>
    <v>Stock</v>
    <v>45259.022352557811</v>
    <v>340</v>
    <v>7.62</v>
    <v>932094606</v>
    <v>PACWEST BANCORP</v>
    <v>PACWEST BANCORP</v>
    <v>7.81</v>
    <v>7.84</v>
    <v>7.86</v>
    <v>118587100</v>
    <v>PACW</v>
    <v>PACWEST BANCORP (XNAS:PACW)</v>
    <v>2501</v>
    <v>4400926</v>
    <v>2008</v>
  </rv>
  <rv s="2">
    <v>341</v>
  </rv>
  <rv s="3">
    <fb>22.67</fb>
    <v>6</v>
  </rv>
  <rv s="0">
    <v>https://www.bing.com/financeapi/forcetrigger?t=a1pj4c&amp;q=XNYS%3aCFG&amp;form=skydnc</v>
    <v>Learn more on Bing</v>
  </rv>
  <rv s="6">
    <v>en-GB</v>
    <v>a1pj4c</v>
    <v>268435456</v>
    <v>1</v>
    <v>Powered by Refinitiv</v>
    <v>48</v>
    <v>CITIZENS FINANCIAL GROUP, INC. (XNYS:CFG)</v>
    <v>49</v>
    <v>50</v>
    <v>Finance</v>
    <v>54</v>
    <v>44.82</v>
    <v>22.77</v>
    <v>1.3774999999999999</v>
    <v>0.18</v>
    <v>6.8179999999999994E-3</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26.71</v>
    <v>Banking Services</v>
    <v>Stock</v>
    <v>45259.000000034372</v>
    <v>344</v>
    <v>26.13</v>
    <v>12392207340</v>
    <v>CITIZENS FINANCIAL GROUP, INC.</v>
    <v>CITIZENS FINANCIAL GROUP, INC.</v>
    <v>26.35</v>
    <v>6.5948000000000002</v>
    <v>26.4</v>
    <v>26.58</v>
    <v>466223000</v>
    <v>CFG</v>
    <v>CITIZENS FINANCIAL GROUP, INC. (XNYS:CFG)</v>
    <v>4616519</v>
    <v>5082934</v>
    <v>1984</v>
  </rv>
  <rv s="2">
    <v>345</v>
  </rv>
  <rv s="3">
    <fb>39.53</fb>
    <v>6</v>
  </rv>
  <rv s="0">
    <v>https://www.bing.com/financeapi/forcetrigger?t=a26gnm&amp;q=XNAS%3aZION&amp;form=skydnc</v>
    <v>Learn more on Bing</v>
  </rv>
  <rv s="8">
    <v>en-GB</v>
    <v>a26gnm</v>
    <v>268435456</v>
    <v>1</v>
    <v>Powered by Refinitiv</v>
    <v>55</v>
    <v>ZIONS BANCORPORATION, NATIONAL ASSOCIATION (XNAS:ZION)</v>
    <v>49</v>
    <v>56</v>
    <v>Finance</v>
    <v>54</v>
    <v>55.195</v>
    <v>18.260000000000002</v>
    <v>1.1621999999999999</v>
    <v>0.15</v>
    <v>4.3600000000000002E-3</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34.57</v>
    <v>Banking Services</v>
    <v>Stock</v>
    <v>45259.017455705471</v>
    <v>348</v>
    <v>33.74</v>
    <v>5118541040</v>
    <v>ZIONS BANCORPORATION, NATIONAL ASSOCIATION</v>
    <v>ZIONS BANCORPORATION, NATIONAL ASSOCIATION</v>
    <v>34.299999999999997</v>
    <v>6.3747999999999996</v>
    <v>34.4</v>
    <v>34.549999999999997</v>
    <v>148148800</v>
    <v>ZION</v>
    <v>ZIONS BANCORPORATION, NATIONAL ASSOCIATION (XNAS:ZION)</v>
    <v>10</v>
    <v>2169863</v>
  </rv>
  <rv s="2">
    <v>349</v>
  </rv>
  <rv s="3">
    <fb>48.46</fb>
    <v>6</v>
  </rv>
  <rv s="0">
    <v>https://www.bing.com/financeapi/forcetrigger?t=a1o8mw&amp;q=XNYS%3aTFC&amp;form=skydnc</v>
    <v>Learn more on Bing</v>
  </rv>
  <rv s="6">
    <v>en-GB</v>
    <v>a1o8mw</v>
    <v>268435456</v>
    <v>1</v>
    <v>Powered by Refinitiv</v>
    <v>48</v>
    <v>Truist Financial Corporation (XNYS:TFC)</v>
    <v>49</v>
    <v>50</v>
    <v>Finance</v>
    <v>54</v>
    <v>51.26</v>
    <v>25.56</v>
    <v>1.1045</v>
    <v>0.12</v>
    <v>3.8169999999999996E-3</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North Tryon Street, CHARLOTTE, NC, 28202 US</v>
    <v>31.7</v>
    <v>Banking Services</v>
    <v>Stock</v>
    <v>45259.037940971873</v>
    <v>352</v>
    <v>31.23</v>
    <v>42090562080</v>
    <v>Truist Financial Corporation</v>
    <v>Truist Financial Corporation</v>
    <v>31.44</v>
    <v>7.9372999999999996</v>
    <v>31.44</v>
    <v>31.56</v>
    <v>1333668000</v>
    <v>TFC</v>
    <v>Truist Financial Corporation (XNYS:TFC)</v>
    <v>800</v>
    <v>8305327</v>
    <v>1968</v>
  </rv>
  <rv s="2">
    <v>353</v>
  </rv>
  <rv s="3">
    <fb>43.63</fb>
    <v>6</v>
  </rv>
  <rv s="0">
    <v>https://www.bing.com/financeapi/forcetrigger?t=a1y1w7&amp;q=XNYS%3aMTB&amp;form=skydnc</v>
    <v>Learn more on Bing</v>
  </rv>
  <rv s="6">
    <v>en-GB</v>
    <v>a1y1w7</v>
    <v>268435456</v>
    <v>1</v>
    <v>Powered by Refinitiv</v>
    <v>48</v>
    <v>M&amp;T BANK CORPORATION (XNYS:MTB)</v>
    <v>49</v>
    <v>50</v>
    <v>Finance</v>
    <v>54</v>
    <v>171.52</v>
    <v>108.53</v>
    <v>0.85309999999999997</v>
    <v>0.52</v>
    <v>4.169E-3</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125.75</v>
    <v>Banking Services</v>
    <v>Stock</v>
    <v>45258.945756064066</v>
    <v>356</v>
    <v>123.46</v>
    <v>20786527575</v>
    <v>M&amp;T BANK CORPORATION</v>
    <v>M&amp;T BANK CORPORATION</v>
    <v>124.76</v>
    <v>7.2070999999999996</v>
    <v>124.73</v>
    <v>125.25</v>
    <v>165960300</v>
    <v>MTB</v>
    <v>M&amp;T BANK CORPORATION (XNYS:MTB)</v>
    <v>123</v>
    <v>875262</v>
    <v>1969</v>
  </rv>
  <rv s="2">
    <v>357</v>
  </rv>
  <rv s="3">
    <fb>144.97</fb>
    <v>6</v>
  </rv>
  <rv s="0">
    <v>https://www.bing.com/financeapi/forcetrigger?t=a1pjfr&amp;q=XNYS%3aCFR&amp;form=skydnc</v>
    <v>Learn more on Bing</v>
  </rv>
  <rv s="6">
    <v>en-GB</v>
    <v>a1pjfr</v>
    <v>268435456</v>
    <v>1</v>
    <v>Powered by Refinitiv</v>
    <v>48</v>
    <v>CULLEN/FROST BANKERS, INC. (XNYS:CFR)</v>
    <v>49</v>
    <v>50</v>
    <v>Finance</v>
    <v>54</v>
    <v>146.22999999999999</v>
    <v>82.25</v>
    <v>1.0550999999999999</v>
    <v>-0.94</v>
    <v>-9.4809999999999998E-3</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99.26</v>
    <v>Banking Services</v>
    <v>Stock</v>
    <v>45259.000000046093</v>
    <v>360</v>
    <v>97.7</v>
    <v>6290074529</v>
    <v>CULLEN/FROST BANKERS, INC.</v>
    <v>CULLEN/FROST BANKERS, INC.</v>
    <v>99.16</v>
    <v>9.3026999999999997</v>
    <v>99.15</v>
    <v>98.21</v>
    <v>64047190</v>
    <v>CFR</v>
    <v>CULLEN/FROST BANKERS, INC. (XNYS:CFR)</v>
    <v>231245</v>
    <v>475894</v>
    <v>1966</v>
  </rv>
  <rv s="2">
    <v>361</v>
  </rv>
  <rv s="3">
    <fb>130.24</fb>
    <v>6</v>
  </rv>
  <rv s="0">
    <v>https://www.bing.com/financeapi/forcetrigger?t=a21wsm&amp;q=XNYS%3aRF&amp;form=skydnc</v>
    <v>Learn more on Bing</v>
  </rv>
  <rv s="6">
    <v>en-GB</v>
    <v>a21wsm</v>
    <v>268435456</v>
    <v>1</v>
    <v>Powered by Refinitiv</v>
    <v>48</v>
    <v>REGIONS FINANCIAL CORPORATION (XNYS:RF)</v>
    <v>49</v>
    <v>50</v>
    <v>Finance</v>
    <v>54</v>
    <v>24.33</v>
    <v>13.715</v>
    <v>1.2430000000000001</v>
    <v>0.03</v>
    <v>1.879E-3</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20257</v>
    <v>New York Stock Exchange</v>
    <v>XNYS</v>
    <v>XNYS</v>
    <v>1900 Fifth Avenue North, BIRMINGHAM, AL, 35203 US</v>
    <v>16.074999999999999</v>
    <v>Banking Services</v>
    <v>Stock</v>
    <v>45258.881944444445</v>
    <v>364</v>
    <v>15.82</v>
    <v>14881038400</v>
    <v>REGIONS FINANCIAL CORPORATION</v>
    <v>REGIONS FINANCIAL CORPORATION</v>
    <v>15.98</v>
    <v>6.6460999999999997</v>
    <v>15.97</v>
    <v>16</v>
    <v>930064900</v>
    <v>RF</v>
    <v>REGIONS FINANCIAL CORPORATION (XNYS:RF)</v>
    <v>20</v>
    <v>8935175</v>
    <v>2004</v>
  </rv>
  <rv s="2">
    <v>365</v>
  </rv>
  <rv s="3">
    <fb>21.47</fb>
    <v>6</v>
  </rv>
  <rv s="0">
    <v>https://www.bing.com/financeapi/forcetrigger?t=a25p52&amp;q=XNYS%3aWAL&amp;form=skydnc</v>
    <v>Learn more on Bing</v>
  </rv>
  <rv s="6">
    <v>en-GB</v>
    <v>a25p52</v>
    <v>268435456</v>
    <v>1</v>
    <v>Powered by Refinitiv</v>
    <v>48</v>
    <v>WESTERN ALLIANCE BANCORPORATION (XNYS:WAL)</v>
    <v>49</v>
    <v>57</v>
    <v>Finance</v>
    <v>54</v>
    <v>81.17</v>
    <v>7.46</v>
    <v>1.4438</v>
    <v>-0.05</v>
    <v>-1.0299999999999999E-3</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48.73</v>
    <v>Banking Services</v>
    <v>Stock</v>
    <v>45259</v>
    <v>368</v>
    <v>47.6</v>
    <v>5310569187</v>
    <v>WESTERN ALLIANCE BANCORPORATION</v>
    <v>WESTERN ALLIANCE BANCORPORATION</v>
    <v>48.46</v>
    <v>6.1504000000000003</v>
    <v>48.56</v>
    <v>48.51</v>
    <v>109473700</v>
    <v>WAL</v>
    <v>WESTERN ALLIANCE BANCORPORATION (XNYS:WAL)</v>
    <v>5</v>
    <v>1378960</v>
    <v>2014</v>
  </rv>
  <rv s="2">
    <v>369</v>
  </rv>
  <rv s="3">
    <fb>58.52</fb>
    <v>6</v>
  </rv>
  <rv s="0">
    <v>https://www.bing.com/financeapi/forcetrigger?t=a1ugim&amp;q=XNAS%3aHBAN&amp;form=skydnc</v>
    <v>Learn more on Bing</v>
  </rv>
  <rv s="6">
    <v>en-GB</v>
    <v>a1ugim</v>
    <v>268435456</v>
    <v>1</v>
    <v>Powered by Refinitiv</v>
    <v>48</v>
    <v>HUNTINGTON BANCSHARES INCORPORATED (XNAS:HBAN)</v>
    <v>49</v>
    <v>50</v>
    <v>Finance</v>
    <v>54</v>
    <v>15.74</v>
    <v>9.1301000000000005</v>
    <v>1.1488</v>
    <v>0.11</v>
    <v>1.0185E-2</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10.92</v>
    <v>Banking Services</v>
    <v>Stock</v>
    <v>45258.999486943751</v>
    <v>372</v>
    <v>10.73</v>
    <v>15798498250</v>
    <v>HUNTINGTON BANCSHARES INCORPORATED</v>
    <v>HUNTINGTON BANCSHARES INCORPORATED</v>
    <v>10.8</v>
    <v>7.2164000000000001</v>
    <v>10.8</v>
    <v>10.91</v>
    <v>1448075000</v>
    <v>HBAN</v>
    <v>HUNTINGTON BANCSHARES INCORPORATED (XNAS:HBAN)</v>
    <v>150</v>
    <v>13325009</v>
    <v>1966</v>
  </rv>
  <rv s="2">
    <v>373</v>
  </rv>
  <rv s="3">
    <fb>14.1</fb>
    <v>6</v>
  </rv>
  <rv s="0">
    <v>https://www.bing.com/financeapi/forcetrigger?t=a1seww&amp;q=XNAS%3aEWBC&amp;form=skydnc</v>
    <v>Learn more on Bing</v>
  </rv>
  <rv s="6">
    <v>en-GB</v>
    <v>a1seww</v>
    <v>268435456</v>
    <v>1</v>
    <v>Powered by Refinitiv</v>
    <v>48</v>
    <v>EAST WEST BANCORP, INC. (XNAS:EWBC)</v>
    <v>49</v>
    <v>50</v>
    <v>Finance</v>
    <v>54</v>
    <v>80.98</v>
    <v>33.86</v>
    <v>1.4177999999999999</v>
    <v>-0.46</v>
    <v>-7.4970000000000002E-3</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61.33</v>
    <v>Banking Services</v>
    <v>Stock</v>
    <v>45258.940986967187</v>
    <v>376</v>
    <v>60.34</v>
    <v>8647474000</v>
    <v>EAST WEST BANCORP, INC.</v>
    <v>EAST WEST BANCORP, INC.</v>
    <v>61.12</v>
    <v>6.8273999999999999</v>
    <v>61.36</v>
    <v>60.9</v>
    <v>140930100</v>
    <v>EWBC</v>
    <v>EAST WEST BANCORP, INC. (XNAS:EWBC)</v>
    <v>541668</v>
    <v>977953</v>
    <v>1998</v>
  </rv>
  <rv s="2">
    <v>377</v>
  </rv>
  <rv s="3">
    <fb>66.010000000000005</fb>
    <v>6</v>
  </rv>
  <rv s="0">
    <v>https://www.bing.com/financeapi/forcetrigger?t=a1opxm&amp;q=XNYS%3aBOH&amp;form=skydnc</v>
    <v>Learn more on Bing</v>
  </rv>
  <rv s="6">
    <v>en-GB</v>
    <v>a1opxm</v>
    <v>268435456</v>
    <v>1</v>
    <v>Powered by Refinitiv</v>
    <v>48</v>
    <v>BANK OF HAWAII CORPORATION (XNYS:BOH)</v>
    <v>49</v>
    <v>50</v>
    <v>Finance</v>
    <v>54</v>
    <v>82</v>
    <v>30.830100000000002</v>
    <v>1.0911</v>
    <v>0.43</v>
    <v>7.6500000000000005E-3</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56.64</v>
    <v>Banking Services</v>
    <v>Stock</v>
    <v>45258.881944444445</v>
    <v>380</v>
    <v>55.18</v>
    <v>2251472284</v>
    <v>BANK OF HAWAII CORPORATION</v>
    <v>BANK OF HAWAII CORPORATION</v>
    <v>55.99</v>
    <v>11.365600000000001</v>
    <v>56.21</v>
    <v>56.64</v>
    <v>39750570</v>
    <v>BOH</v>
    <v>BANK OF HAWAII CORPORATION (XNYS:BOH)</v>
    <v>304781</v>
    <v>380301</v>
    <v>1998</v>
  </rv>
  <rv s="2">
    <v>381</v>
  </rv>
  <rv s="3">
    <fb>77.72</fb>
    <v>6</v>
  </rv>
  <rv s="0">
    <v>https://www.bing.com/financeapi/forcetrigger?t=a1yymw&amp;q=XNYS%3aNYCB&amp;form=skydnc</v>
    <v>Learn more on Bing</v>
  </rv>
  <rv s="6">
    <v>en-GB</v>
    <v>a1yymw</v>
    <v>268435456</v>
    <v>1</v>
    <v>Powered by Refinitiv</v>
    <v>48</v>
    <v>NEW YORK COMMUNITY BANCORP, INC. (XNYS:NYCB)</v>
    <v>49</v>
    <v>50</v>
    <v>Finance</v>
    <v>54</v>
    <v>14.22</v>
    <v>5.81</v>
    <v>1.0931</v>
    <v>0.04</v>
    <v>4.3480000000000003E-3</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9.25</v>
    <v>Banking Services</v>
    <v>Stock</v>
    <v>45259.007556689059</v>
    <v>384</v>
    <v>9.02</v>
    <v>6675790044</v>
    <v>NEW YORK COMMUNITY BANCORP, INC.</v>
    <v>NEW YORK COMMUNITY BANCORP, INC.</v>
    <v>9.17</v>
    <v>2.3119000000000001</v>
    <v>9.1999999999999993</v>
    <v>9.24</v>
    <v>722488100</v>
    <v>NYCB</v>
    <v>NEW YORK COMMUNITY BANCORP, INC. (XNYS:NYCB)</v>
    <v>1665</v>
    <v>10033594</v>
    <v>1993</v>
  </rv>
  <rv s="2">
    <v>385</v>
  </rv>
  <rv s="3">
    <fb>8.64</fb>
    <v>6</v>
  </rv>
  <rv s="0">
    <v>https://www.bing.com/financeapi/forcetrigger?t=a1sv6h&amp;q=XNYS%3aFHN&amp;form=skydnc</v>
    <v>Learn more on Bing</v>
  </rv>
  <rv s="6">
    <v>en-GB</v>
    <v>a1sv6h</v>
    <v>268435456</v>
    <v>1</v>
    <v>Powered by Refinitiv</v>
    <v>48</v>
    <v>FIRST HORIZON CORPORATION (XNYS:FHN)</v>
    <v>49</v>
    <v>50</v>
    <v>Finance</v>
    <v>54</v>
    <v>24.92</v>
    <v>8.99</v>
    <v>1.006</v>
    <v>7.0000000000000007E-2</v>
    <v>5.7999999999999996E-3</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12.15</v>
    <v>Banking Services</v>
    <v>Stock</v>
    <v>45259.028450995313</v>
    <v>388</v>
    <v>11.87</v>
    <v>6783461730</v>
    <v>FIRST HORIZON CORPORATION</v>
    <v>FIRST HORIZON CORPORATION</v>
    <v>12.02</v>
    <v>8.1692</v>
    <v>12.07</v>
    <v>12.14</v>
    <v>558769500</v>
    <v>FHN</v>
    <v>FIRST HORIZON CORPORATION (XNYS:FHN)</v>
    <v>250</v>
    <v>6538028</v>
    <v>1968</v>
  </rv>
  <rv s="2">
    <v>389</v>
  </rv>
  <rv s="3">
    <fb>24.46</fb>
    <v>6</v>
  </rv>
  <rv s="9">
    <v>58</v>
    <v>a25p52</v>
    <v>Daily</v>
    <v>44929</v>
    <v>44929</v>
    <v>0</v>
    <v>1</v>
    <v>638083008000000000,638186521659639817,0</v>
    <v>0</v>
    <v>a25p52</v>
    <v>XNYS:WAL</v>
    <v>1</v>
  </rv>
  <rv s="9">
    <v>58</v>
    <v>a23hqh</v>
    <v>Daily</v>
    <v>44929</v>
    <v>44929</v>
    <v>0</v>
    <v>1</v>
    <v>638083008000000000,638184794525239445,0</v>
    <v>0</v>
    <v>a23hqh</v>
    <v>ARCX:SPY</v>
    <v>2</v>
  </rv>
  <rv s="9">
    <v>59</v>
    <v>avysvh</v>
    <v>Daily</v>
    <v>44928</v>
    <v>44928</v>
    <v>0</v>
    <v>1</v>
    <v>638082144000000000,638184763870359874,0</v>
    <v>0</v>
    <v>avysvh</v>
    <v>USDZAR</v>
    <v>3</v>
  </rv>
  <rv s="9">
    <v>60</v>
    <v>avyrqh</v>
    <v>Daily</v>
    <v>44928</v>
    <v>44928</v>
    <v>0</v>
    <v>1</v>
    <v>638082144000000000,638184763870377345,0</v>
    <v>0</v>
    <v>avyrqh</v>
    <v>USDPHP</v>
    <v>4</v>
  </rv>
  <rv s="9">
    <v>58</v>
    <v>av932w</v>
    <v>Daily</v>
    <v>44928</v>
    <v>44928</v>
    <v>0</v>
    <v>1</v>
    <v>638082144000000000,638184756121327409,0</v>
    <v>0</v>
    <v>av932w</v>
    <v>EURUSD</v>
    <v>5</v>
  </rv>
  <rv s="9">
    <v>58</v>
    <v>a22xmw</v>
    <v>Daily</v>
    <v>44929</v>
    <v>44929</v>
    <v>0</v>
    <v>1</v>
    <v>638083008000000000,638184796877626682,0</v>
    <v>0</v>
    <v>a22xmw</v>
    <v>XNAS:SHY</v>
    <v>6</v>
  </rv>
  <rv s="9">
    <v>61</v>
    <v>avyomw</v>
    <v>Daily</v>
    <v>44928</v>
    <v>44928</v>
    <v>0</v>
    <v>1</v>
    <v>638082144000000000,638184759849538819,0</v>
    <v>0</v>
    <v>avyomw</v>
    <v>USDJPY</v>
    <v>7</v>
  </rv>
  <rv s="9">
    <v>58</v>
    <v>a1sg8m</v>
    <v>Daily</v>
    <v>44929</v>
    <v>44929</v>
    <v>0</v>
    <v>1</v>
    <v>638083008000000000,638184794525251884,0</v>
    <v>0</v>
    <v>a1sg8m</v>
    <v>ARCX:EWQ</v>
    <v>8</v>
  </rv>
  <rv s="9">
    <v>58</v>
    <v>a25g2w</v>
    <v>Daily</v>
    <v>44929</v>
    <v>44929</v>
    <v>0</v>
    <v>1</v>
    <v>638083008000000000,638184794523957716,0</v>
    <v>0</v>
    <v>a25g2w</v>
    <v>BATS:VNM</v>
    <v>9</v>
  </rv>
  <rv s="9">
    <v>58</v>
    <v>a1ue8m</v>
    <v>Daily</v>
    <v>44929</v>
    <v>44929</v>
    <v>0</v>
    <v>1</v>
    <v>638083008000000000,638184794523954577,0</v>
    <v>0</v>
    <v>a1ue8m</v>
    <v>ARCX:NORW</v>
    <v>10</v>
  </rv>
  <rv s="9">
    <v>58</v>
    <v>avyjhw</v>
    <v>Daily</v>
    <v>44928</v>
    <v>44928</v>
    <v>0</v>
    <v>1</v>
    <v>638082144000000000,638184758052710259,0</v>
    <v>0</v>
    <v>avyjhw</v>
    <v>GBPUSD</v>
    <v>11</v>
  </rv>
  <rv s="9">
    <v>58</v>
    <v>auxr9c</v>
    <v>Daily</v>
    <v>44928</v>
    <v>44928</v>
    <v>0</v>
    <v>1</v>
    <v>638082144000000000,638184766634868618,0</v>
    <v>0</v>
    <v>auxr9c</v>
    <v>AUDUSD</v>
    <v>12</v>
  </rv>
  <rv s="9">
    <v>58</v>
    <v>a25927</v>
    <v>Daily</v>
    <v>44929</v>
    <v>44929</v>
    <v>0</v>
    <v>1</v>
    <v>638083008000000000,638186567097752228,0</v>
    <v>0</v>
    <v>a25927</v>
    <v>ARCX:VEA</v>
    <v>13</v>
  </rv>
  <rv s="9">
    <v>58</v>
    <v>a1y1w7</v>
    <v>Daily</v>
    <v>44929</v>
    <v>44929</v>
    <v>0</v>
    <v>1</v>
    <v>638083008000000000,638186521659634903,0</v>
    <v>0</v>
    <v>a1y1w7</v>
    <v>XNYS:MTB</v>
    <v>14</v>
  </rv>
  <rv s="9">
    <v>58</v>
    <v>avv7r7</v>
    <v>Daily</v>
    <v>44928</v>
    <v>44928</v>
    <v>0</v>
    <v>1</v>
    <v>638082144000000000,638184758260307998,0</v>
    <v>0</v>
    <v>avv7r7</v>
    <v>CHFUSD</v>
    <v>15</v>
  </rv>
  <rv s="9">
    <v>62</v>
    <v>avyufr</v>
    <v>Daily</v>
    <v>44928</v>
    <v>44928</v>
    <v>0</v>
    <v>1</v>
    <v>638082144000000000,638184763870359107,0</v>
    <v>0</v>
    <v>avyufr</v>
    <v>USDVND</v>
    <v>16</v>
  </rv>
  <rv s="9">
    <v>58</v>
    <v>a1s2u2</v>
    <v>Daily</v>
    <v>44929</v>
    <v>44929</v>
    <v>0</v>
    <v>1</v>
    <v>638083008000000000,638184794525277764,0</v>
    <v>0</v>
    <v>a1s2u2</v>
    <v>ARCX:EPHE</v>
    <v>17</v>
  </rv>
  <rv s="9">
    <v>63</v>
    <v>avym77</v>
    <v>Daily</v>
    <v>44928</v>
    <v>44928</v>
    <v>0</v>
    <v>1</v>
    <v>638082144000000000,638184758958432120,0</v>
    <v>0</v>
    <v>avym77</v>
    <v>USDCNY</v>
    <v>18</v>
  </rv>
  <rv s="9">
    <v>64</v>
    <v>avytar</v>
    <v>Daily</v>
    <v>44928</v>
    <v>44928</v>
    <v>0</v>
    <v>1</v>
    <v>638082144000000000,638184762060353606,0</v>
    <v>0</v>
    <v>avytar</v>
    <v>USDTWD</v>
    <v>19</v>
  </rv>
  <rv s="9">
    <v>65</v>
    <v>avyoyc</v>
    <v>Daily</v>
    <v>44928</v>
    <v>44928</v>
    <v>0</v>
    <v>1</v>
    <v>638082144000000000,638184762060355522,0</v>
    <v>0</v>
    <v>avyoyc</v>
    <v>USDKRW</v>
    <v>20</v>
  </rv>
  <rv s="9">
    <v>58</v>
    <v>a26gnm</v>
    <v>Daily</v>
    <v>44929</v>
    <v>44929</v>
    <v>0</v>
    <v>1</v>
    <v>638083008000000000,638186521659634903,0</v>
    <v>0</v>
    <v>a26gnm</v>
    <v>XNAS:ZION</v>
    <v>21</v>
  </rv>
  <rv s="9">
    <v>58</v>
    <v>a24b5r</v>
    <v>Daily</v>
    <v>44929</v>
    <v>44929</v>
    <v>0</v>
    <v>1</v>
    <v>638083008000000000,638184799420736979,0</v>
    <v>0</v>
    <v>a24b5r</v>
    <v>XNAS:TLT</v>
    <v>22</v>
  </rv>
  <rv s="9">
    <v>58</v>
    <v>a1s3w7</v>
    <v>Daily</v>
    <v>44929</v>
    <v>44929</v>
    <v>0</v>
    <v>1</v>
    <v>638083008000000000,638184794523791784,0</v>
    <v>0</v>
    <v>a1s3w7</v>
    <v>ARCX:EPU</v>
    <v>23</v>
  </rv>
  <rv s="9">
    <v>66</v>
    <v>avyspr</v>
    <v>Daily</v>
    <v>44928</v>
    <v>44928</v>
    <v>0</v>
    <v>1</v>
    <v>638082144000000000,638184762060345717,0</v>
    <v>0</v>
    <v>avyspr</v>
    <v>USDSGD</v>
    <v>24</v>
  </rv>
  <rv s="9">
    <v>58</v>
    <v>a21jqh</v>
    <v>Daily</v>
    <v>44929</v>
    <v>44929</v>
    <v>0</v>
    <v>1</v>
    <v>638083008000000000,638184794523926835,0</v>
    <v>0</v>
    <v>a21jqh</v>
    <v>XNAS:QAT</v>
    <v>25</v>
  </rv>
  <rv s="9">
    <v>58</v>
    <v>a1u68m</v>
    <v>Daily</v>
    <v>44929</v>
    <v>44929</v>
    <v>0</v>
    <v>1</v>
    <v>638083008000000000,638184794523954526,0</v>
    <v>0</v>
    <v>a1u68m</v>
    <v>ARCX:GREK</v>
    <v>26</v>
  </rv>
  <rv s="9">
    <v>58</v>
    <v>a1rtww</v>
    <v>Daily</v>
    <v>44929</v>
    <v>44929</v>
    <v>0</v>
    <v>1</v>
    <v>638083008000000000,638184794523831788,0</v>
    <v>0</v>
    <v>a1rtww</v>
    <v>ARCX:EIRL</v>
    <v>27</v>
  </rv>
  <rv s="9">
    <v>67</v>
    <v>avyq1h</v>
    <v>Daily</v>
    <v>44928</v>
    <v>44928</v>
    <v>0</v>
    <v>1</v>
    <v>638082144000000000,638184762060346966,0</v>
    <v>0</v>
    <v>avyq1h</v>
    <v>USDMYR</v>
    <v>28</v>
  </rv>
  <rv s="9">
    <v>58</v>
    <v>a1sfqh</v>
    <v>Daily</v>
    <v>44929</v>
    <v>44929</v>
    <v>0</v>
    <v>1</v>
    <v>638083008000000000,638187305640859892,0</v>
    <v>0</v>
    <v>a1sfqh</v>
    <v>ARCX:EWL</v>
    <v>29</v>
  </rv>
  <rv s="9">
    <v>58</v>
    <v>a1v9r7</v>
    <v>Daily</v>
    <v>44929</v>
    <v>44929</v>
    <v>0</v>
    <v>1</v>
    <v>638083008000000000,638184799213909353,0</v>
    <v>0</v>
    <v>a1v9r7</v>
    <v>ARCX:IDEV</v>
    <v>30</v>
  </rv>
  <rv s="9">
    <v>58</v>
    <v>a1rmz2</v>
    <v>Daily</v>
    <v>44929</v>
    <v>44929</v>
    <v>0</v>
    <v>1</v>
    <v>638083008000000000,638184794523917520,0</v>
    <v>0</v>
    <v>a1rmz2</v>
    <v>BATS:EDEN</v>
    <v>31</v>
  </rv>
  <rv s="9">
    <v>68</v>
    <v>avytgh</v>
    <v>Daily</v>
    <v>44928</v>
    <v>44928</v>
    <v>0</v>
    <v>1</v>
    <v>638082144000000000,638184762060335791,0</v>
    <v>0</v>
    <v>avytgh</v>
    <v>USDTHB</v>
    <v>32</v>
  </rv>
  <rv s="9">
    <v>58</v>
    <v>a1sjf2</v>
    <v>Daily</v>
    <v>44929</v>
    <v>44929</v>
    <v>0</v>
    <v>1</v>
    <v>638083008000000000,638184794525260453,0</v>
    <v>0</v>
    <v>a1sjf2</v>
    <v>ARCX:EZA</v>
    <v>33</v>
  </rv>
  <rv s="9">
    <v>58</v>
    <v>a24qhw</v>
    <v>Daily</v>
    <v>44929</v>
    <v>44929</v>
    <v>0</v>
    <v>1</v>
    <v>638083008000000000,638184794524035947,0</v>
    <v>0</v>
    <v>a24qhw</v>
    <v>XNAS:UAE</v>
    <v>34</v>
  </rv>
  <rv s="9">
    <v>58</v>
    <v>a1sfnm</v>
    <v>Daily</v>
    <v>44929</v>
    <v>44929</v>
    <v>0</v>
    <v>1</v>
    <v>638083008000000000,638187306090561662,0</v>
    <v>0</v>
    <v>a1sfnm</v>
    <v>ARCX:EWK</v>
    <v>35</v>
  </rv>
  <rv s="9">
    <v>58</v>
    <v>a1s36h</v>
    <v>Daily</v>
    <v>44929</v>
    <v>44929</v>
    <v>0</v>
    <v>1</v>
    <v>638083008000000000,638184794523794332,0</v>
    <v>0</v>
    <v>a1s36h</v>
    <v>ARCX:EPOL</v>
    <v>36</v>
  </rv>
  <rv s="9">
    <v>69</v>
    <v>avyobh</v>
    <v>Daily</v>
    <v>44928</v>
    <v>44928</v>
    <v>0</v>
    <v>1</v>
    <v>638082144000000000,638184763870357349,0</v>
    <v>0</v>
    <v>avyobh</v>
    <v>USDIDR</v>
    <v>37</v>
  </rv>
  <rv s="9">
    <v>70</v>
    <v>avyo8m</v>
    <v>Daily</v>
    <v>44928</v>
    <v>44928</v>
    <v>0</v>
    <v>1</v>
    <v>638082144000000000,638184762060375511,0</v>
    <v>0</v>
    <v>avyo8m</v>
    <v>USDINR</v>
    <v>38</v>
  </rv>
  <rv s="9">
    <v>58</v>
    <v>a1wnz2</v>
    <v>Daily</v>
    <v>44929</v>
    <v>44929</v>
    <v>0</v>
    <v>1</v>
    <v>638083008000000000,638184794523975974,0</v>
    <v>0</v>
    <v>a1wnz2</v>
    <v>ARCX:KSA</v>
    <v>39</v>
  </rv>
  <rv s="9">
    <v>58</v>
    <v>a1yh6h</v>
    <v>Daily</v>
    <v>44929</v>
    <v>44929</v>
    <v>0</v>
    <v>1</v>
    <v>638083008000000000,638184794270340729,0</v>
    <v>0</v>
    <v>a1yh6h</v>
    <v>ARCX:NGE</v>
    <v>40</v>
  </rv>
  <rv s="9">
    <v>71</v>
    <v>avylgh</v>
    <v>Daily</v>
    <v>44928</v>
    <v>44928</v>
    <v>0</v>
    <v>1</v>
    <v>638082144000000000,638184763870379070,0</v>
    <v>0</v>
    <v>avylgh</v>
    <v>USDBRL</v>
    <v>41</v>
  </rv>
  <rv s="9">
    <v>72</v>
    <v>avys2w</v>
    <v>Daily</v>
    <v>44928</v>
    <v>44928</v>
    <v>0</v>
    <v>1</v>
    <v>638082144000000000,638184763870358958,0</v>
    <v>0</v>
    <v>avys2w</v>
    <v>USDRUB</v>
    <v>42</v>
  </rv>
  <rv s="9">
    <v>73</v>
    <v>avyrc7</v>
    <v>Daily</v>
    <v>44928</v>
    <v>44928</v>
    <v>0</v>
    <v>1</v>
    <v>638082144000000000,638184763870342760,0</v>
    <v>0</v>
    <v>avyrc7</v>
    <v>USDPKR</v>
    <v>43</v>
  </rv>
  <rv s="9">
    <v>58</v>
    <v>a1sfkr</v>
    <v>Daily</v>
    <v>44929</v>
    <v>44929</v>
    <v>0</v>
    <v>1</v>
    <v>638083008000000000,638184794523941712,0</v>
    <v>0</v>
    <v>a1sfkr</v>
    <v>ARCX:EWJ</v>
    <v>44</v>
  </rv>
  <rv s="9">
    <v>74</v>
    <v>avytp2</v>
    <v>Daily</v>
    <v>44928</v>
    <v>44928</v>
    <v>0</v>
    <v>1</v>
    <v>638082144000000000,638184763870389111,0</v>
    <v>0</v>
    <v>avytp2</v>
    <v>USDTRY</v>
    <v>45</v>
  </rv>
  <rv s="9">
    <v>58</v>
    <v>a1sftc</v>
    <v>Daily</v>
    <v>44929</v>
    <v>44929</v>
    <v>0</v>
    <v>1</v>
    <v>638083008000000000,638184794525265916,0</v>
    <v>0</v>
    <v>a1sftc</v>
    <v>ARCX:EWM</v>
    <v>46</v>
  </rv>
  <rv s="9">
    <v>58</v>
    <v>av3wnm</v>
    <v>Daily</v>
    <v>44928</v>
    <v>44928</v>
    <v>0</v>
    <v>1</v>
    <v>638082144000000000,638184766420660457,0</v>
    <v>0</v>
    <v>av3wnm</v>
    <v>CADUSD</v>
    <v>47</v>
  </rv>
  <rv s="9">
    <v>58</v>
    <v>avmpm7</v>
    <v>Daily</v>
    <v>44928</v>
    <v>44928</v>
    <v>0</v>
    <v>1</v>
    <v>638082144000000000,638184766885285548,0</v>
    <v>0</v>
    <v>avmpm7</v>
    <v>NZDUSD</v>
    <v>48</v>
  </rv>
  <rv s="9">
    <v>58</v>
    <v>a1sf3m</v>
    <v>Daily</v>
    <v>44929</v>
    <v>44929</v>
    <v>0</v>
    <v>1</v>
    <v>638083008000000000,638184794525258079,0</v>
    <v>0</v>
    <v>a1sf3m</v>
    <v>ARCX:EWD</v>
    <v>49</v>
  </rv>
  <rv s="9">
    <v>58</v>
    <v>a24mz2</v>
    <v>Daily</v>
    <v>44929</v>
    <v>44929</v>
    <v>0</v>
    <v>1</v>
    <v>638083008000000000,638184794524055941,0</v>
    <v>0</v>
    <v>a24mz2</v>
    <v>XNAS:TUR</v>
    <v>50</v>
  </rv>
  <rv s="9">
    <v>58</v>
    <v>a1sff2</v>
    <v>Daily</v>
    <v>44929</v>
    <v>44929</v>
    <v>0</v>
    <v>1</v>
    <v>638083008000000000,638184794523804330,0</v>
    <v>0</v>
    <v>a1sff2</v>
    <v>ARCX:EWH</v>
    <v>51</v>
  </rv>
  <rv s="9">
    <v>58</v>
    <v>a1sg5r</v>
    <v>Daily</v>
    <v>44929</v>
    <v>44929</v>
    <v>0</v>
    <v>1</v>
    <v>638083008000000000,638184794523911328,0</v>
    <v>0</v>
    <v>a1sg5r</v>
    <v>ARCX:EWP</v>
    <v>52</v>
  </rv>
  <rv s="9">
    <v>58</v>
    <v>a1nplh</v>
    <v>Daily</v>
    <v>44929</v>
    <v>44929</v>
    <v>0</v>
    <v>1</v>
    <v>638083008000000000,638184794523910148,0</v>
    <v>0</v>
    <v>a1nplh</v>
    <v>ARCX:ARGT</v>
    <v>53</v>
  </rv>
  <rv s="9">
    <v>58</v>
    <v>a1zgar</v>
    <v>Daily</v>
    <v>44929</v>
    <v>44929</v>
    <v>0</v>
    <v>1</v>
    <v>638083008000000000,638184794525266546,0</v>
    <v>0</v>
    <v>a1zgar</v>
    <v>ARCX:PAK</v>
    <v>54</v>
  </rv>
  <rv s="9">
    <v>58</v>
    <v>a1sgvh</v>
    <v>Daily</v>
    <v>44929</v>
    <v>44929</v>
    <v>0</v>
    <v>1</v>
    <v>638083008000000000,638184794523784700,0</v>
    <v>0</v>
    <v>a1sgvh</v>
    <v>ARCX:EWW</v>
    <v>55</v>
  </rv>
  <rv s="9">
    <v>58</v>
    <v>a1sfz2</v>
    <v>Daily</v>
    <v>44929</v>
    <v>44929</v>
    <v>0</v>
    <v>1</v>
    <v>638083008000000000,638184794523794672,0</v>
    <v>0</v>
    <v>a1sfz2</v>
    <v>ARCX:EWN</v>
    <v>56</v>
  </rv>
  <rv s="9">
    <v>58</v>
    <v>a1tba2</v>
    <v>Daily</v>
    <v>44929</v>
    <v>44929</v>
    <v>0</v>
    <v>1</v>
    <v>638083008000000000,638186521659630592,0</v>
    <v>0</v>
    <v>a1tba2</v>
    <v>XNYS:FRC</v>
    <v>57</v>
  </rv>
  <rv s="9">
    <v>58</v>
    <v>a1sfhw</v>
    <v>Daily</v>
    <v>44929</v>
    <v>44929</v>
    <v>0</v>
    <v>1</v>
    <v>638083008000000000,638184794523804330,0</v>
    <v>0</v>
    <v>a1sfhw</v>
    <v>ARCX:EWI</v>
    <v>58</v>
  </rv>
  <rv s="9">
    <v>58</v>
    <v>a1seu2</v>
    <v>Daily</v>
    <v>44929</v>
    <v>44929</v>
    <v>0</v>
    <v>1</v>
    <v>638083008000000000,638184794523787593,0</v>
    <v>0</v>
    <v>a1seu2</v>
    <v>ARCX:EWA</v>
    <v>59</v>
  </rv>
  <rv s="9">
    <v>58</v>
    <v>a1rsp2</v>
    <v>Daily</v>
    <v>44929</v>
    <v>44929</v>
    <v>0</v>
    <v>1</v>
    <v>638083008000000000,638184794525275911,0</v>
    <v>0</v>
    <v>a1rsp2</v>
    <v>ARCX:EGPT</v>
    <v>60</v>
  </rv>
  <rv s="9">
    <v>58</v>
    <v>a1rloc</v>
    <v>Daily</v>
    <v>44929</v>
    <v>44929</v>
    <v>0</v>
    <v>1</v>
    <v>638083008000000000,638184794523921320,0</v>
    <v>0</v>
    <v>a1rloc</v>
    <v>BATS:ECH</v>
    <v>61</v>
  </rv>
  <rv s="9">
    <v>58</v>
    <v>a1rtzr</v>
    <v>Daily</v>
    <v>44929</v>
    <v>44929</v>
    <v>0</v>
    <v>1</v>
    <v>638083008000000000,638184794523797587,0</v>
    <v>0</v>
    <v>a1rtzr</v>
    <v>ARCX:EIS</v>
    <v>62</v>
  </rv>
  <rv s="9">
    <v>58</v>
    <v>a1vjec</v>
    <v>Daily</v>
    <v>44929</v>
    <v>44929</v>
    <v>0</v>
    <v>1</v>
    <v>638083008000000000,638184794523804664,0</v>
    <v>0</v>
    <v>a1vjec</v>
    <v>BATS:INDA</v>
    <v>63</v>
  </rv>
  <rv s="9">
    <v>58</v>
    <v>a1sh27</v>
    <v>Daily</v>
    <v>44929</v>
    <v>44929</v>
    <v>0</v>
    <v>1</v>
    <v>638083008000000000,638184794523916843,0</v>
    <v>0</v>
    <v>a1sh27</v>
    <v>ARCX:EWY</v>
    <v>64</v>
  </rv>
  <rv s="9">
    <v>58</v>
    <v>a1zsm7</v>
    <v>Daily</v>
    <v>44929</v>
    <v>44929</v>
    <v>0</v>
    <v>1</v>
    <v>638083008000000000,638184794524035947,0</v>
    <v>0</v>
    <v>a1zsm7</v>
    <v>ARCX:PGAL</v>
    <v>65</v>
  </rv>
  <rv s="9">
    <v>58</v>
    <v>a1vxa2</v>
    <v>Daily</v>
    <v>44929</v>
    <v>44929</v>
    <v>0</v>
    <v>1</v>
    <v>638083008000000000,638186568915282018,0</v>
    <v>0</v>
    <v>a1vxa2</v>
    <v>ARCX:IWF</v>
    <v>66</v>
  </rv>
  <rv s="9">
    <v>58</v>
    <v>a1s1rw</v>
    <v>Daily</v>
    <v>44929</v>
    <v>44929</v>
    <v>0</v>
    <v>1</v>
    <v>638083008000000000,638184794525263598,0</v>
    <v>0</v>
    <v>a1s1rw</v>
    <v>XNAS:ENZL</v>
    <v>67</v>
  </rv>
  <rv s="9">
    <v>58</v>
    <v>a1uebh</v>
    <v>Daily</v>
    <v>44929</v>
    <v>44929</v>
    <v>0</v>
    <v>1</v>
    <v>638083008000000000,638184794525270449,0</v>
    <v>0</v>
    <v>a1uebh</v>
    <v>ARCX:GXG</v>
    <v>68</v>
  </rv>
  <rv s="9">
    <v>58</v>
    <v>a1xdsm</v>
    <v>Daily</v>
    <v>44929</v>
    <v>44929</v>
    <v>0</v>
    <v>1</v>
    <v>638083008000000000,638184794523944610,0</v>
    <v>0</v>
    <v>a1xdsm</v>
    <v>XNAS:MCHI</v>
    <v>69</v>
  </rv>
  <rv s="9">
    <v>58</v>
    <v>a1sf9c</v>
    <v>Daily</v>
    <v>44929</v>
    <v>44929</v>
    <v>0</v>
    <v>1</v>
    <v>638083008000000000,638184794523949413,0</v>
    <v>0</v>
    <v>a1sf9c</v>
    <v>ARCX:EWG</v>
    <v>70</v>
  </rv>
  <rv s="9">
    <v>58</v>
    <v>a1sgk2</v>
    <v>Daily</v>
    <v>44929</v>
    <v>44929</v>
    <v>0</v>
    <v>1</v>
    <v>638083008000000000,638184794523944548,0</v>
    <v>0</v>
    <v>a1sgk2</v>
    <v>ARCX:EWT</v>
    <v>71</v>
  </rv>
  <rv s="9">
    <v>58</v>
    <v>a2478m</v>
    <v>Daily</v>
    <v>44929</v>
    <v>44929</v>
    <v>0</v>
    <v>1</v>
    <v>638083008000000000,638184794523969397,0</v>
    <v>0</v>
    <v>a2478m</v>
    <v>ARCX:THD</v>
    <v>72</v>
  </rv>
  <rv s="9">
    <v>58</v>
    <v>a1vbbh</v>
    <v>Daily</v>
    <v>44929</v>
    <v>44929</v>
    <v>0</v>
    <v>1</v>
    <v>638083008000000000,638184796196104342,0</v>
    <v>0</v>
    <v>a1vbbh</v>
    <v>XNAS:IEF</v>
    <v>73</v>
  </rv>
  <rv s="9">
    <v>58</v>
    <v>a1u477</v>
    <v>Daily</v>
    <v>44929</v>
    <v>44929</v>
    <v>0</v>
    <v>1</v>
    <v>638083008000000000,638184796232186781,0</v>
    <v>0</v>
    <v>a1u477</v>
    <v>BATS:GOVT</v>
    <v>74</v>
  </rv>
  <rv s="9">
    <v>58</v>
    <v>a1ugim</v>
    <v>Daily</v>
    <v>44929</v>
    <v>44929</v>
    <v>0</v>
    <v>1</v>
    <v>638083008000000000,638186521659663975,0</v>
    <v>0</v>
    <v>a1ugim</v>
    <v>XNAS:HBAN</v>
    <v>75</v>
  </rv>
  <rv s="9">
    <v>58</v>
    <v>a1n26h</v>
    <v>Daily</v>
    <v>44929</v>
    <v>44929</v>
    <v>0</v>
    <v>1</v>
    <v>638083008000000000,638185711505437339,0</v>
    <v>0</v>
    <v>a1n26h</v>
    <v>ARCX:AGG</v>
    <v>76</v>
  </rv>
  <rv s="9">
    <v>58</v>
    <v>a1vbh7</v>
    <v>Daily</v>
    <v>44929</v>
    <v>44929</v>
    <v>0</v>
    <v>1</v>
    <v>638083008000000000,638184796994134650,0</v>
    <v>0</v>
    <v>a1vbh7</v>
    <v>XNAS:IEI</v>
    <v>77</v>
  </rv>
  <rv s="9">
    <v>58</v>
    <v>a1ryhw</v>
    <v>Daily</v>
    <v>44929</v>
    <v>44929</v>
    <v>0</v>
    <v>1</v>
    <v>638083008000000000,638185711716912887,0</v>
    <v>0</v>
    <v>a1ryhw</v>
    <v>XNAS:EMXC</v>
    <v>78</v>
  </rv>
  <rv s="9">
    <v>58</v>
    <v>a2573m</v>
    <v>Daily</v>
    <v>44929</v>
    <v>44929</v>
    <v>0</v>
    <v>1</v>
    <v>638083008000000000,638184799213911407,0</v>
    <v>0</v>
    <v>a2573m</v>
    <v>ARCX:VB</v>
    <v>79</v>
  </rv>
  <rv s="9">
    <v>58</v>
    <v>a1vx77</v>
    <v>Daily</v>
    <v>44929</v>
    <v>44929</v>
    <v>0</v>
    <v>1</v>
    <v>638083008000000000,638185711716921747,0</v>
    <v>0</v>
    <v>a1vx77</v>
    <v>ARCX:IWD</v>
    <v>80</v>
  </rv>
  <rv s="9">
    <v>58</v>
    <v>a25hm7</v>
    <v>Daily</v>
    <v>44929</v>
    <v>44929</v>
    <v>0</v>
    <v>1</v>
    <v>638083008000000000,638185711568606661,0</v>
    <v>0</v>
    <v>a25hm7</v>
    <v>ARCX:VOO</v>
    <v>81</v>
  </rv>
  <rv s="9">
    <v>58</v>
    <v>a1wn3m</v>
    <v>Daily</v>
    <v>44929</v>
    <v>44929</v>
    <v>0</v>
    <v>1</v>
    <v>638083008000000000,638185711900644058,0</v>
    <v>0</v>
    <v>a1wn3m</v>
    <v>ARCX:KRE</v>
    <v>82</v>
  </rv>
  <rv s="9">
    <v>58</v>
    <v>a25nhw</v>
    <v>Daily</v>
    <v>44929</v>
    <v>44929</v>
    <v>0</v>
    <v>1</v>
    <v>638083008000000000,638186567115957389,0</v>
    <v>0</v>
    <v>a25nhw</v>
    <v>ARCX:VWO</v>
    <v>83</v>
  </rv>
  <rv s="9">
    <v>58</v>
    <v>a1rpu2</v>
    <v>Daily</v>
    <v>44929</v>
    <v>44929</v>
    <v>0</v>
    <v>1</v>
    <v>638083008000000000,638185713238201200,0</v>
    <v>0</v>
    <v>a1rpu2</v>
    <v>ARCX:EFA</v>
    <v>84</v>
  </rv>
  <rv s="9">
    <v>58</v>
    <v>a1nq6h</v>
    <v>Daily</v>
    <v>44929</v>
    <v>44929</v>
    <v>0</v>
    <v>1</v>
    <v>638083008000000000,638185713238185997,0</v>
    <v>0</v>
    <v>a1nq6h</v>
    <v>ARCX:ARKK</v>
    <v>85</v>
  </rv>
  <rv s="9">
    <v>58</v>
    <v>a1zfmw</v>
    <v>Daily</v>
    <v>44929</v>
    <v>44929</v>
    <v>0</v>
    <v>1</v>
    <v>638083008000000000,638186521659637534,0</v>
    <v>0</v>
    <v>a1zfmw</v>
    <v>XNAS:PACW</v>
    <v>86</v>
  </rv>
  <rv s="9">
    <v>58</v>
    <v>a1pj4c</v>
    <v>Daily</v>
    <v>44929</v>
    <v>44929</v>
    <v>0</v>
    <v>1</v>
    <v>638083008000000000,638186521659643980,0</v>
    <v>0</v>
    <v>a1pj4c</v>
    <v>XNYS:CFG</v>
    <v>87</v>
  </rv>
  <rv s="9">
    <v>58</v>
    <v>a1o8mw</v>
    <v>Daily</v>
    <v>44929</v>
    <v>44929</v>
    <v>0</v>
    <v>1</v>
    <v>638083008000000000,638186521659633999,0</v>
    <v>0</v>
    <v>a1o8mw</v>
    <v>XNYS:TFC</v>
    <v>88</v>
  </rv>
  <rv s="9">
    <v>58</v>
    <v>a1pjfr</v>
    <v>Daily</v>
    <v>44929</v>
    <v>44929</v>
    <v>0</v>
    <v>1</v>
    <v>638083008000000000,638186521659652388,0</v>
    <v>0</v>
    <v>a1pjfr</v>
    <v>XNYS:CFR</v>
    <v>89</v>
  </rv>
  <rv s="9">
    <v>58</v>
    <v>a26hk2</v>
    <v>Daily</v>
    <v>44929</v>
    <v>44929</v>
    <v>0</v>
    <v>1</v>
    <v>638083008000000000,638368580386626793,0</v>
    <v>0</v>
    <v>a26hk2</v>
    <v>ARCX:ZROZ</v>
    <v>90</v>
  </rv>
  <rv s="9">
    <v>58</v>
    <v>a21wsm</v>
    <v>Daily</v>
    <v>44929</v>
    <v>44929</v>
    <v>0</v>
    <v>1</v>
    <v>638083008000000000,638186521659639817,0</v>
    <v>0</v>
    <v>a21wsm</v>
    <v>XNYS:RF</v>
    <v>91</v>
  </rv>
  <rv s="9">
    <v>58</v>
    <v>a1seww</v>
    <v>Daily</v>
    <v>44929</v>
    <v>44929</v>
    <v>0</v>
    <v>1</v>
    <v>638083008000000000,638186521659626414,0</v>
    <v>0</v>
    <v>a1seww</v>
    <v>XNAS:EWBC</v>
    <v>92</v>
  </rv>
  <rv s="9">
    <v>58</v>
    <v>a1sv6h</v>
    <v>Daily</v>
    <v>44929</v>
    <v>44929</v>
    <v>0</v>
    <v>1</v>
    <v>638083008000000000,638186521659640584,0</v>
    <v>0</v>
    <v>a1sv6h</v>
    <v>XNYS:FHN</v>
    <v>93</v>
  </rv>
  <rv s="9">
    <v>58</v>
    <v>a1yymw</v>
    <v>Daily</v>
    <v>44929</v>
    <v>44929</v>
    <v>0</v>
    <v>1</v>
    <v>638083008000000000,638186521659642395,0</v>
    <v>0</v>
    <v>a1yymw</v>
    <v>XNYS:NYCB</v>
    <v>94</v>
  </rv>
  <rv s="9">
    <v>58</v>
    <v>a1opxm</v>
    <v>Daily</v>
    <v>44929</v>
    <v>44929</v>
    <v>0</v>
    <v>1</v>
    <v>638083008000000000,638186521659646245,0</v>
    <v>0</v>
    <v>a1opxm</v>
    <v>XNYS:BOH</v>
    <v>95</v>
  </rv>
  <rv s="9">
    <v>58</v>
    <v>a1rour</v>
    <v>Daily</v>
    <v>44929</v>
    <v>44929</v>
    <v>0</v>
    <v>1</v>
    <v>638083008000000000,638186554809354825,0</v>
    <v>0</v>
    <v>a1rour</v>
    <v>ARCX:EEM</v>
    <v>96</v>
  </rv>
  <rv s="9">
    <v>58</v>
    <v>a21mim</v>
    <v>Daily</v>
    <v>44929</v>
    <v>44929</v>
    <v>0</v>
    <v>1</v>
    <v>638083008000000000,638186567001644276,0</v>
    <v>0</v>
    <v>a21mim</v>
    <v>XNAS:QQQ</v>
    <v>97</v>
  </rv>
  <rv s="9">
    <v>58</v>
    <v>a1sh52</v>
    <v>Daily</v>
    <v>44929</v>
    <v>44929</v>
    <v>0</v>
    <v>1</v>
    <v>638083008000000000,638187305707077476,0</v>
    <v>0</v>
    <v>a1sh52</v>
    <v>ARCX:EWZ</v>
    <v>98</v>
  </rv>
  <rv s="9">
    <v>58</v>
    <v>a1sg2w</v>
    <v>Daily</v>
    <v>44929</v>
    <v>44929</v>
    <v>0</v>
    <v>1</v>
    <v>638083008000000000,638187305757461913,0</v>
    <v>0</v>
    <v>a1sg2w</v>
    <v>ARCX:EWO</v>
    <v>99</v>
  </rv>
  <rv s="9">
    <v>58</v>
    <v>a1sezr</v>
    <v>Daily</v>
    <v>44929</v>
    <v>44929</v>
    <v>0</v>
    <v>1</v>
    <v>638083008000000000,638187305895828204,0</v>
    <v>0</v>
    <v>a1sezr</v>
    <v>ARCX:EWC</v>
    <v>100</v>
  </rv>
  <rv s="9">
    <v>58</v>
    <v>a1sgmw</v>
    <v>Daily</v>
    <v>44929</v>
    <v>44929</v>
    <v>0</v>
    <v>1</v>
    <v>638083008000000000,638187305977466739,0</v>
    <v>0</v>
    <v>a1sgmw</v>
    <v>ARCX:EWU</v>
    <v>101</v>
  </rv>
  <rv s="9">
    <v>58</v>
    <v>a1sgec</v>
    <v>Daily</v>
    <v>44929</v>
    <v>44929</v>
    <v>0</v>
    <v>1</v>
    <v>638083008000000000,638187307104048107,0</v>
    <v>0</v>
    <v>a1sgec</v>
    <v>ARCX:EWS</v>
    <v>102</v>
  </rv>
  <rv s="9">
    <v>58</v>
    <v>a1rtcw</v>
    <v>Daily</v>
    <v>44929</v>
    <v>44929</v>
    <v>0</v>
    <v>1</v>
    <v>638083008000000000,638187306380764603,0</v>
    <v>0</v>
    <v>a1rtcw</v>
    <v>ARCX:EIDO</v>
    <v>103</v>
  </rv>
</rvData>
</file>

<file path=xl/richData/rdrichvaluestructure.xml><?xml version="1.0" encoding="utf-8"?>
<rvStructures xmlns="http://schemas.microsoft.com/office/spreadsheetml/2017/richdata" count="10">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k n="Volume average"/>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6">
    <a count="34">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Volume average</v>
      <v t="s">Market cap</v>
      <v t="s">Beta</v>
      <v t="s">Instrument type</v>
      <v t="s">_Flags</v>
      <v t="s">UniqueName</v>
      <v t="s">_DisplayString</v>
      <v t="s">LearnMoreOnLink</v>
      <v t="s">%ProviderInfo</v>
    </a>
    <a count="35">
      <v t="s">%EntityServiceId</v>
      <v t="s">_Format</v>
      <v t="s">%IsRefreshable</v>
      <v t="s">%EntityCulture</v>
      <v t="s">%EntityId</v>
      <v t="s">_Icon</v>
      <v t="s">_Display</v>
      <v t="s">Name</v>
      <v t="s">_SubLabel</v>
      <v t="s">Price</v>
      <v t="s">Price (Extended hours)</v>
      <v t="s">Exchange</v>
      <v t="s">Last trade time</v>
      <v t="s">Ticker symbol</v>
      <v t="s">Exchange abbreviation</v>
      <v t="s">Change</v>
      <v t="s">Expense ratio</v>
      <v t="s">Change (%)</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spbArrays>
  <spbData count="75">
    <spb s="0">
      <v>0</v>
      <v>Name</v>
      <v>LearnMoreOnLink</v>
    </spb>
    <spb s="1">
      <v>0</v>
      <v>0</v>
      <v>0</v>
    </spb>
    <spb s="2">
      <v>1</v>
      <v>1</v>
      <v>1</v>
    </spb>
    <spb s="3">
      <v>1</v>
      <v>2</v>
      <v>1</v>
      <v>3</v>
      <v>1</v>
      <v>1</v>
      <v>1</v>
      <v>4</v>
      <v>5</v>
      <v>6</v>
      <v>1</v>
      <v>1</v>
      <v>5</v>
      <v>1</v>
      <v>4</v>
      <v>7</v>
      <v>8</v>
    </spb>
    <spb s="4">
      <v>Delayed 15 minutes</v>
      <v>from previous close</v>
      <v>Source: Nasdaq</v>
      <v>from previous close</v>
      <v>GMT</v>
    </spb>
    <spb s="5">
      <v>9</v>
    </spb>
    <spb s="5">
      <v>1</v>
    </spb>
    <spb s="4">
      <v>Real-Time Nasdaq Last Sale</v>
      <v>from previous close</v>
      <v>Source: Nasdaq Last Sale</v>
      <v>from previous close</v>
      <v>GMT</v>
    </spb>
    <spb s="6">
      <v>BATS BZX Real-Time Last Price</v>
      <v>from previous close</v>
      <v>from previous close</v>
      <v>GMT</v>
    </spb>
    <spb s="0">
      <v>1</v>
      <v>Name</v>
      <v>LearnMoreOnLink</v>
    </spb>
    <spb s="7">
      <v>1</v>
      <v>2</v>
      <v>1</v>
      <v>3</v>
      <v>1</v>
      <v>1</v>
      <v>1</v>
      <v>4</v>
      <v>5</v>
      <v>6</v>
      <v>1</v>
      <v>1</v>
      <v>5</v>
      <v>1</v>
      <v>4</v>
      <v>7</v>
      <v>8</v>
      <v>1</v>
    </spb>
    <spb s="8">
      <v>at close</v>
      <v>from previous close</v>
      <v>Source: Nasdaq</v>
      <v>from previous close</v>
      <v>GMT</v>
      <v>Delayed 15 minutes</v>
    </spb>
    <spb s="9">
      <v>2</v>
      <v>Name</v>
    </spb>
    <spb s="10">
      <v>1</v>
      <v>1</v>
    </spb>
    <spb s="11">
      <v>1</v>
      <v>1</v>
      <v>3</v>
      <v>1</v>
      <v>1</v>
      <v>1</v>
      <v>5</v>
      <v>1</v>
      <v>1</v>
      <v>1</v>
      <v>7</v>
      <v>8</v>
    </spb>
    <spb s="12">
      <v>GMT</v>
    </spb>
    <spb s="11">
      <v>10</v>
      <v>10</v>
      <v>3</v>
      <v>10</v>
      <v>10</v>
      <v>10</v>
      <v>5</v>
      <v>10</v>
      <v>10</v>
      <v>10</v>
      <v>7</v>
      <v>8</v>
    </spb>
    <spb s="5">
      <v>10</v>
    </spb>
    <spb s="11">
      <v>11</v>
      <v>11</v>
      <v>3</v>
      <v>11</v>
      <v>11</v>
      <v>11</v>
      <v>5</v>
      <v>11</v>
      <v>11</v>
      <v>11</v>
      <v>7</v>
      <v>8</v>
    </spb>
    <spb s="5">
      <v>11</v>
    </spb>
    <spb s="11">
      <v>12</v>
      <v>12</v>
      <v>3</v>
      <v>12</v>
      <v>12</v>
      <v>12</v>
      <v>5</v>
      <v>12</v>
      <v>12</v>
      <v>12</v>
      <v>7</v>
      <v>8</v>
    </spb>
    <spb s="5">
      <v>12</v>
    </spb>
    <spb s="11">
      <v>13</v>
      <v>13</v>
      <v>3</v>
      <v>13</v>
      <v>13</v>
      <v>13</v>
      <v>5</v>
      <v>13</v>
      <v>13</v>
      <v>13</v>
      <v>7</v>
      <v>8</v>
    </spb>
    <spb s="5">
      <v>13</v>
    </spb>
    <spb s="11">
      <v>14</v>
      <v>14</v>
      <v>3</v>
      <v>14</v>
      <v>14</v>
      <v>14</v>
      <v>5</v>
      <v>14</v>
      <v>14</v>
      <v>14</v>
      <v>7</v>
      <v>8</v>
    </spb>
    <spb s="5">
      <v>14</v>
    </spb>
    <spb s="11">
      <v>15</v>
      <v>15</v>
      <v>3</v>
      <v>15</v>
      <v>15</v>
      <v>15</v>
      <v>5</v>
      <v>15</v>
      <v>15</v>
      <v>15</v>
      <v>7</v>
      <v>8</v>
    </spb>
    <spb s="5">
      <v>15</v>
    </spb>
    <spb s="11">
      <v>16</v>
      <v>16</v>
      <v>3</v>
      <v>16</v>
      <v>16</v>
      <v>16</v>
      <v>5</v>
      <v>16</v>
      <v>16</v>
      <v>16</v>
      <v>7</v>
      <v>8</v>
    </spb>
    <spb s="5">
      <v>16</v>
    </spb>
    <spb s="11">
      <v>17</v>
      <v>17</v>
      <v>3</v>
      <v>17</v>
      <v>17</v>
      <v>17</v>
      <v>5</v>
      <v>17</v>
      <v>17</v>
      <v>17</v>
      <v>7</v>
      <v>8</v>
    </spb>
    <spb s="5">
      <v>17</v>
    </spb>
    <spb s="11">
      <v>18</v>
      <v>18</v>
      <v>3</v>
      <v>18</v>
      <v>18</v>
      <v>18</v>
      <v>5</v>
      <v>18</v>
      <v>18</v>
      <v>18</v>
      <v>7</v>
      <v>8</v>
    </spb>
    <spb s="5">
      <v>18</v>
    </spb>
    <spb s="11">
      <v>19</v>
      <v>19</v>
      <v>3</v>
      <v>19</v>
      <v>19</v>
      <v>19</v>
      <v>5</v>
      <v>19</v>
      <v>19</v>
      <v>19</v>
      <v>7</v>
      <v>8</v>
    </spb>
    <spb s="5">
      <v>19</v>
    </spb>
    <spb s="11">
      <v>20</v>
      <v>20</v>
      <v>3</v>
      <v>20</v>
      <v>20</v>
      <v>20</v>
      <v>5</v>
      <v>20</v>
      <v>20</v>
      <v>20</v>
      <v>7</v>
      <v>8</v>
    </spb>
    <spb s="5">
      <v>20</v>
    </spb>
    <spb s="11">
      <v>21</v>
      <v>21</v>
      <v>3</v>
      <v>21</v>
      <v>21</v>
      <v>21</v>
      <v>5</v>
      <v>21</v>
      <v>21</v>
      <v>21</v>
      <v>7</v>
      <v>8</v>
    </spb>
    <spb s="5">
      <v>21</v>
    </spb>
    <spb s="11">
      <v>22</v>
      <v>22</v>
      <v>3</v>
      <v>22</v>
      <v>22</v>
      <v>22</v>
      <v>5</v>
      <v>22</v>
      <v>22</v>
      <v>22</v>
      <v>7</v>
      <v>8</v>
    </spb>
    <spb s="5">
      <v>22</v>
    </spb>
    <spb s="11">
      <v>23</v>
      <v>23</v>
      <v>3</v>
      <v>23</v>
      <v>23</v>
      <v>23</v>
      <v>5</v>
      <v>23</v>
      <v>23</v>
      <v>23</v>
      <v>7</v>
      <v>8</v>
    </spb>
    <spb s="5">
      <v>23</v>
    </spb>
    <spb s="11">
      <v>24</v>
      <v>24</v>
      <v>3</v>
      <v>24</v>
      <v>24</v>
      <v>24</v>
      <v>5</v>
      <v>24</v>
      <v>24</v>
      <v>24</v>
      <v>7</v>
      <v>8</v>
    </spb>
    <spb s="5">
      <v>24</v>
    </spb>
    <spb s="11">
      <v>25</v>
      <v>25</v>
      <v>3</v>
      <v>25</v>
      <v>25</v>
      <v>25</v>
      <v>5</v>
      <v>25</v>
      <v>25</v>
      <v>25</v>
      <v>7</v>
      <v>8</v>
    </spb>
    <spb s="5">
      <v>25</v>
    </spb>
    <spb s="0">
      <v>3</v>
      <v>Name</v>
      <v>LearnMoreOnLink</v>
    </spb>
    <spb s="13">
      <v>1</v>
      <v>1</v>
      <v>1</v>
      <v>1</v>
    </spb>
    <spb s="14">
      <v>1</v>
      <v>2</v>
      <v>2</v>
      <v>1</v>
      <v>3</v>
      <v>1</v>
      <v>1</v>
      <v>1</v>
      <v>4</v>
      <v>4</v>
      <v>5</v>
      <v>6</v>
      <v>1</v>
      <v>1</v>
      <v>1</v>
      <v>4</v>
      <v>7</v>
      <v>26</v>
      <v>8</v>
      <v>4</v>
    </spb>
    <spb s="6">
      <v>Delayed 15 minutes</v>
      <v>from previous close</v>
      <v>from previous close</v>
      <v>GMT</v>
    </spb>
    <spb s="0">
      <v>4</v>
      <v>Name</v>
      <v>LearnMoreOnLink</v>
    </spb>
    <spb s="15">
      <v>1</v>
      <v>2</v>
      <v>1</v>
      <v>3</v>
      <v>1</v>
      <v>1</v>
      <v>1</v>
      <v>4</v>
      <v>4</v>
      <v>5</v>
      <v>6</v>
      <v>1</v>
      <v>1</v>
      <v>1</v>
      <v>4</v>
      <v>7</v>
      <v>26</v>
      <v>8</v>
      <v>4</v>
    </spb>
    <spb s="16">
      <v>Delayed 15 minutes</v>
      <v>from previous close</v>
      <v>from previous close</v>
      <v>Source: Nasdaq</v>
      <v>GMT</v>
    </spb>
    <spb s="0">
      <v>5</v>
      <v>Name</v>
      <v>LearnMoreOnLink</v>
    </spb>
    <spb s="17">
      <v>1</v>
      <v>2</v>
      <v>2</v>
      <v>1</v>
      <v>3</v>
      <v>1</v>
      <v>1</v>
      <v>1</v>
      <v>4</v>
      <v>4</v>
      <v>5</v>
      <v>6</v>
      <v>1</v>
      <v>1</v>
      <v>1</v>
      <v>4</v>
      <v>7</v>
      <v>8</v>
      <v>4</v>
    </spb>
    <spb s="14">
      <v>1</v>
      <v>2</v>
      <v>2</v>
      <v>1</v>
      <v>3</v>
      <v>1</v>
      <v>1</v>
      <v>1</v>
      <v>4</v>
      <v>4</v>
      <v>5</v>
      <v>6</v>
      <v>1</v>
      <v>1</v>
      <v>1</v>
      <v>4</v>
      <v>9</v>
      <v>26</v>
      <v>8</v>
      <v>4</v>
    </spb>
    <spb s="18">
      <v>9</v>
      <v>1</v>
    </spb>
    <spb s="18">
      <v>9</v>
      <v>21</v>
    </spb>
    <spb s="18">
      <v>9</v>
      <v>20</v>
    </spb>
    <spb s="18">
      <v>9</v>
      <v>11</v>
    </spb>
    <spb s="18">
      <v>9</v>
      <v>19</v>
    </spb>
    <spb s="18">
      <v>9</v>
      <v>10</v>
    </spb>
    <spb s="18">
      <v>9</v>
      <v>13</v>
    </spb>
    <spb s="18">
      <v>9</v>
      <v>12</v>
    </spb>
    <spb s="18">
      <v>9</v>
      <v>14</v>
    </spb>
    <spb s="18">
      <v>9</v>
      <v>15</v>
    </spb>
    <spb s="18">
      <v>9</v>
      <v>16</v>
    </spb>
    <spb s="18">
      <v>9</v>
      <v>18</v>
    </spb>
    <spb s="18">
      <v>9</v>
      <v>17</v>
    </spb>
    <spb s="18">
      <v>9</v>
      <v>22</v>
    </spb>
    <spb s="18">
      <v>9</v>
      <v>23</v>
    </spb>
    <spb s="18">
      <v>9</v>
      <v>25</v>
    </spb>
    <spb s="18">
      <v>9</v>
      <v>24</v>
    </spb>
  </spbData>
</supportingPropertyBags>
</file>

<file path=xl/richData/rdsupportingpropertybagstructure.xml><?xml version="1.0" encoding="utf-8"?>
<spbStructures xmlns="http://schemas.microsoft.com/office/spreadsheetml/2017/richdata2" count="19">
  <s>
    <k n="^Order" t="spba"/>
    <k n="TitleProperty" t="s"/>
    <k n="SubTitleProperty" t="s"/>
  </s>
  <s>
    <k n="ShowInCardView" t="b"/>
    <k n="ShowInDotNotation" t="b"/>
    <k n="ShowInAutoComplete" t="b"/>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s>
  <s>
    <k n="Price" t="s"/>
    <k n="Change" t="s"/>
    <k n="Exchange" t="s"/>
    <k n="Change (%)" t="s"/>
    <k n="Last trade time" t="s"/>
  </s>
  <s>
    <k n="_Self" t="i"/>
  </s>
  <s>
    <k n="Price" t="s"/>
    <k n="Change" t="s"/>
    <k n="Change (%)" t="s"/>
    <k n="Last trade time" t="s"/>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s>
  <s>
    <k n="Price" t="s"/>
    <k n="Change" t="s"/>
    <k n="Exchange" t="s"/>
    <k n="Change (%)" t="s"/>
    <k n="Last trade time" t="s"/>
    <k n="Price (Extended hours)" t="s"/>
  </s>
  <s>
    <k n="^Order" t="spba"/>
    <k n="TitleProperty" t="s"/>
  </s>
  <s>
    <k n="UniqueName" t="spb"/>
    <k n="`%ProviderInfo" t="spb"/>
  </s>
  <s>
    <k n="Low" t="i"/>
    <k n="High" t="i"/>
    <k n="Name" t="i"/>
    <k n="Open" t="i"/>
    <k n="Price" t="i"/>
    <k n="Change" t="i"/>
    <k n="Change (%)" t="i"/>
    <k n="52 week low" t="i"/>
    <k n="52 week high" t="i"/>
    <k n="Previous close" t="i"/>
    <k n="Last trade time" t="i"/>
    <k n="`%EntityServiceId" t="i"/>
  </s>
  <s>
    <k n="Last trade ti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ichProperties>
  <richStyles>
    <rSty dxfid="4">
      <rpv i="0">_([$$-en-US]* #,##0.00_);_([$$-en-US]* (#,##0.00);_([$$-en-US]* "-"??_);_(@_)</rpv>
    </rSty>
    <rSty dxfid="0">
      <rpv i="0">#,##0.00_);[Red](#,##0.00)</rpv>
    </rSty>
    <rSty>
      <rpv i="1">1</rpv>
    </rSty>
    <rSty dxfid="1">
      <rpv i="0">#,##0_);[Red](#,##0)</rpv>
    </rSty>
    <rSty dxfid="2"/>
    <rSty dxfid="4">
      <rpv i="0">_([$$-en-US]* #,##0_);_([$$-en-US]* (#,##0);_([$$-en-US]* "-"_);_(@_)</rpv>
    </rSty>
    <rSty dxfid="3"/>
    <rSty dxfid="4">
      <rpv i="0">0.00_);[Red](0.00)</rpv>
    </rSty>
    <rSty dxfid="5"/>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Sty dxfid="4">
      <rpv i="0">0_);[Red](0)</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zoomScale="85" zoomScaleNormal="85" workbookViewId="0">
      <pane ySplit="1" topLeftCell="A29" activePane="bottomLeft" state="frozen"/>
      <selection activeCell="G1" sqref="G1"/>
      <selection pane="bottomLeft" activeCell="I7" sqref="I7"/>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x14ac:dyDescent="0.25">
      <c r="A2" t="s">
        <v>16</v>
      </c>
      <c r="B2" t="e" vm="1">
        <v>#VALUE!</v>
      </c>
      <c r="C2" t="str" cm="1">
        <f t="array" ref="C2">_FV(B2,"Name")</f>
        <v>iShares:MSCI Ireland</v>
      </c>
      <c r="D2" t="str" cm="1">
        <f t="array" ref="D2">_FV(B2,"Ticker symbol",TRUE)</f>
        <v>EIRL</v>
      </c>
      <c r="E2" cm="1">
        <f t="array" ref="E2">_FV(B2,"Price")</f>
        <v>56.682699999999997</v>
      </c>
      <c r="F2" s="1" cm="1">
        <f t="array" ref="F2">_FV(B2,"Change (%)",TRUE)</f>
        <v>5.6699999999999997E-3</v>
      </c>
      <c r="G2" s="2" cm="1">
        <f t="array" ref="G2">_FV(B2,"52 week high",TRUE)</f>
        <v>60.268999999999998</v>
      </c>
      <c r="H2" s="2" cm="1">
        <f t="array" ref="H2">_FV(B2,"52 week low",TRUE)</f>
        <v>44.92</v>
      </c>
      <c r="I2" s="3" cm="1">
        <f t="array" ref="I2">_FV(B2,"Market cap",TRUE)/1000000</f>
        <v>87.907592730000005</v>
      </c>
      <c r="J2" s="14" cm="1">
        <f t="array" ref="J2">_FV(B2,"Volume")</f>
        <v>1257</v>
      </c>
      <c r="K2" s="14" cm="1">
        <f t="array" ref="K2">_FV(B2,"Volume average",TRUE)</f>
        <v>5892</v>
      </c>
      <c r="L2" s="28">
        <f t="shared" ref="L2:L48" si="0">K2*E2/1000000</f>
        <v>0.33397446839999995</v>
      </c>
      <c r="P2" s="7">
        <f t="shared" ref="P2:P48" si="1">J2/K2</f>
        <v>0.21334012219959267</v>
      </c>
      <c r="Q2" s="7">
        <f t="shared" ref="Q2:Q48" si="2">G2/E2-1</f>
        <v>6.326974544261299E-2</v>
      </c>
      <c r="R2" s="7">
        <f t="shared" ref="R2:R48" si="3">E2/H2-1</f>
        <v>0.26185886019590376</v>
      </c>
      <c r="S2" s="16">
        <f t="shared" ref="S2:S48" si="4">$S$1</f>
        <v>44929</v>
      </c>
      <c r="T2" cm="1" vm="2">
        <f t="array" aca="1" ref="T2:U2" ca="1">_xlfn.STOCKHISTORY(B2,S2,S2,0,0 )</f>
        <v>44929</v>
      </c>
      <c r="U2" s="17" vm="3">
        <f ca="1"/>
        <v>46.44</v>
      </c>
      <c r="V2" s="7">
        <f t="shared" ref="V2:V48" ca="1" si="5">E2/U2-1</f>
        <v>0.22055770887166237</v>
      </c>
      <c r="X2">
        <v>100</v>
      </c>
      <c r="AH2" s="11"/>
      <c r="AJ2" s="11"/>
      <c r="AK2" s="11" cm="1">
        <f t="array" ref="AK2">_FV(B2,"previous close",TRUE)</f>
        <v>56.363100000000003</v>
      </c>
      <c r="AL2" s="4">
        <f t="shared" ref="AL2:AL11" si="6">AK2*X2</f>
        <v>5636.31</v>
      </c>
      <c r="AM2" s="11">
        <f t="shared" ref="AM2:AM11" si="7">AD2-AL2</f>
        <v>-5636.31</v>
      </c>
    </row>
    <row r="3" spans="1:40" x14ac:dyDescent="0.25">
      <c r="A3" t="s">
        <v>17</v>
      </c>
      <c r="B3" t="e" vm="4">
        <v>#VALUE!</v>
      </c>
      <c r="C3" t="str" cm="1">
        <f t="array" ref="C3">_FV(B3,"Name")</f>
        <v>Glbl X MSCI Argnt ETF</v>
      </c>
      <c r="D3" t="str" cm="1">
        <f t="array" ref="D3">_FV(B3,"Ticker symbol",TRUE)</f>
        <v>ARGT</v>
      </c>
      <c r="E3" cm="1">
        <f t="array" ref="E3">_FV(B3,"Price")</f>
        <v>49.65</v>
      </c>
      <c r="F3" s="1" cm="1">
        <f t="array" ref="F3">_FV(B3,"Change (%)",TRUE)</f>
        <v>-1.7025999999999999E-2</v>
      </c>
      <c r="G3" s="2" cm="1">
        <f t="array" ref="G3">_FV(B3,"52 week high",TRUE)</f>
        <v>51.57</v>
      </c>
      <c r="H3" s="2" cm="1">
        <f t="array" ref="H3">_FV(B3,"52 week low",TRUE)</f>
        <v>30.68</v>
      </c>
      <c r="I3" s="3" cm="1">
        <f t="array" ref="I3">_FV(B3,"Market cap",TRUE)/1000000</f>
        <v>50.8371</v>
      </c>
      <c r="J3" s="14" cm="1">
        <f t="array" ref="J3">_FV(B3,"Volume")</f>
        <v>150700</v>
      </c>
      <c r="K3" s="14" cm="1">
        <f t="array" ref="K3">_FV(B3,"Volume average",TRUE)</f>
        <v>70315</v>
      </c>
      <c r="L3" s="28">
        <f t="shared" si="0"/>
        <v>3.4911397499999999</v>
      </c>
      <c r="P3" s="7">
        <f t="shared" si="1"/>
        <v>2.1432126857711724</v>
      </c>
      <c r="Q3" s="7">
        <f t="shared" si="2"/>
        <v>3.8670694864048283E-2</v>
      </c>
      <c r="R3" s="7">
        <f t="shared" si="3"/>
        <v>0.61831812255541063</v>
      </c>
      <c r="S3" s="16">
        <f t="shared" si="4"/>
        <v>44929</v>
      </c>
      <c r="T3" cm="1" vm="2">
        <f t="array" aca="1" ref="T3:U3" ca="1">_xlfn.STOCKHISTORY(B3,S3,S3,0,0 )</f>
        <v>44929</v>
      </c>
      <c r="U3" s="17" vm="5">
        <f ca="1"/>
        <v>33.18</v>
      </c>
      <c r="V3" s="7">
        <f t="shared" ca="1" si="5"/>
        <v>0.49638336347197098</v>
      </c>
      <c r="X3">
        <v>1</v>
      </c>
      <c r="AH3" s="11"/>
      <c r="AJ3" s="11"/>
      <c r="AK3" s="11" cm="1">
        <f t="array" ref="AK3">_FV(B3,"previous close",TRUE)</f>
        <v>50.51</v>
      </c>
      <c r="AL3" s="4">
        <f t="shared" si="6"/>
        <v>50.51</v>
      </c>
      <c r="AM3" s="11">
        <f t="shared" si="7"/>
        <v>-50.51</v>
      </c>
    </row>
    <row r="4" spans="1:40" outlineLevel="1" x14ac:dyDescent="0.25">
      <c r="A4" t="s">
        <v>15</v>
      </c>
      <c r="B4" t="e" vm="6">
        <v>#VALUE!</v>
      </c>
      <c r="C4" t="str" cm="1">
        <f t="array" ref="C4">_FV(B4,"Name")</f>
        <v>iShares:MSCI Mexico</v>
      </c>
      <c r="D4" t="str" cm="1">
        <f t="array" ref="D4">_FV(B4,"Ticker symbol",TRUE)</f>
        <v>EWW</v>
      </c>
      <c r="E4" cm="1">
        <f t="array" ref="E4">_FV(B4,"Price")</f>
        <v>62.45</v>
      </c>
      <c r="F4" s="1" cm="1">
        <f t="array" ref="F4">_FV(B4,"Change (%)",TRUE)</f>
        <v>7.4209999999999996E-3</v>
      </c>
      <c r="G4" s="2" cm="1">
        <f t="array" ref="G4">_FV(B4,"52 week high",TRUE)</f>
        <v>65.73</v>
      </c>
      <c r="H4" s="2" cm="1">
        <f t="array" ref="H4">_FV(B4,"52 week low",TRUE)</f>
        <v>49.19</v>
      </c>
      <c r="I4" s="3" cm="1">
        <f t="array" ref="I4">_FV(B4,"Market cap",TRUE)/1000000</f>
        <v>1157.15746799</v>
      </c>
      <c r="J4" s="14" cm="1">
        <f t="array" ref="J4">_FV(B4,"Volume")</f>
        <v>1264914</v>
      </c>
      <c r="K4" s="14" cm="1">
        <f t="array" ref="K4">_FV(B4,"Volume average",TRUE)</f>
        <v>2197738</v>
      </c>
      <c r="L4" s="28">
        <f t="shared" si="0"/>
        <v>137.2487381</v>
      </c>
      <c r="P4" s="7">
        <f t="shared" si="1"/>
        <v>0.57555268189383813</v>
      </c>
      <c r="Q4" s="7">
        <f t="shared" si="2"/>
        <v>5.2522017614091254E-2</v>
      </c>
      <c r="R4" s="7">
        <f t="shared" si="3"/>
        <v>0.26956698515958544</v>
      </c>
      <c r="S4" s="16">
        <f t="shared" si="4"/>
        <v>44929</v>
      </c>
      <c r="T4" cm="1" vm="2">
        <f t="array" aca="1" ref="T4:U4" ca="1">_xlfn.STOCKHISTORY(B4,S4,S4,0,0 )</f>
        <v>44929</v>
      </c>
      <c r="U4" s="17" vm="7">
        <f ca="1"/>
        <v>50.34</v>
      </c>
      <c r="V4" s="7">
        <f t="shared" ca="1" si="5"/>
        <v>0.2405641636869289</v>
      </c>
      <c r="X4">
        <v>1</v>
      </c>
      <c r="AH4" s="11"/>
      <c r="AJ4" s="11"/>
      <c r="AK4" s="11" cm="1">
        <f t="array" ref="AK4">_FV(B4,"previous close",TRUE)</f>
        <v>61.99</v>
      </c>
      <c r="AL4" s="4">
        <f t="shared" si="6"/>
        <v>61.99</v>
      </c>
      <c r="AM4" s="11">
        <f t="shared" si="7"/>
        <v>-61.99</v>
      </c>
    </row>
    <row r="5" spans="1:40" outlineLevel="1" x14ac:dyDescent="0.25">
      <c r="A5" t="s">
        <v>20</v>
      </c>
      <c r="B5" t="e" vm="8">
        <v>#VALUE!</v>
      </c>
      <c r="C5" t="str" cm="1">
        <f t="array" ref="C5">_FV(B5,"Name")</f>
        <v>Glbl X MSCI Greece</v>
      </c>
      <c r="D5" t="str" cm="1">
        <f t="array" ref="D5">_FV(B5,"Ticker symbol",TRUE)</f>
        <v>GREK</v>
      </c>
      <c r="E5" cm="1">
        <f t="array" ref="E5">_FV(B5,"Price")</f>
        <v>37.28</v>
      </c>
      <c r="F5" s="1" cm="1">
        <f t="array" ref="F5">_FV(B5,"Change (%)",TRUE)</f>
        <v>6.7510000000000001E-3</v>
      </c>
      <c r="G5" s="2" cm="1">
        <f t="array" ref="G5">_FV(B5,"52 week high",TRUE)</f>
        <v>39.99</v>
      </c>
      <c r="H5" s="2" cm="1">
        <f t="array" ref="H5">_FV(B5,"52 week low",TRUE)</f>
        <v>25.89</v>
      </c>
      <c r="I5" s="3" cm="1">
        <f t="array" ref="I5">_FV(B5,"Market cap",TRUE)/1000000</f>
        <v>153.71010000000001</v>
      </c>
      <c r="J5" s="14" cm="1">
        <f t="array" ref="J5">_FV(B5,"Volume")</f>
        <v>22831</v>
      </c>
      <c r="K5" s="14" cm="1">
        <f t="array" ref="K5">_FV(B5,"Volume average",TRUE)</f>
        <v>45852</v>
      </c>
      <c r="L5" s="28">
        <f t="shared" si="0"/>
        <v>1.70936256</v>
      </c>
      <c r="P5" s="7">
        <f t="shared" si="1"/>
        <v>0.49792811654889646</v>
      </c>
      <c r="Q5" s="7">
        <f t="shared" si="2"/>
        <v>7.2693133047210257E-2</v>
      </c>
      <c r="R5" s="7">
        <f t="shared" si="3"/>
        <v>0.43993820007724982</v>
      </c>
      <c r="S5" s="16">
        <f t="shared" si="4"/>
        <v>44929</v>
      </c>
      <c r="T5" cm="1" vm="2">
        <f t="array" aca="1" ref="T5:U5" ca="1">_xlfn.STOCKHISTORY(B5,S5,S5,0,0 )</f>
        <v>44929</v>
      </c>
      <c r="U5" s="17" vm="9">
        <f ca="1"/>
        <v>26.82</v>
      </c>
      <c r="V5" s="7">
        <f t="shared" ca="1" si="5"/>
        <v>0.39000745712155105</v>
      </c>
      <c r="X5">
        <v>1</v>
      </c>
      <c r="AH5" s="11"/>
      <c r="AJ5" s="11"/>
      <c r="AK5" s="11" cm="1">
        <f t="array" ref="AK5">_FV(B5,"previous close",TRUE)</f>
        <v>37.03</v>
      </c>
      <c r="AL5" s="4">
        <f t="shared" si="6"/>
        <v>37.03</v>
      </c>
      <c r="AM5" s="11">
        <f t="shared" si="7"/>
        <v>-37.03</v>
      </c>
    </row>
    <row r="6" spans="1:40" outlineLevel="1" x14ac:dyDescent="0.25">
      <c r="A6" t="s">
        <v>14</v>
      </c>
      <c r="B6" t="e" vm="10">
        <v>#VALUE!</v>
      </c>
      <c r="D6" t="str" cm="1">
        <f t="array" ref="D6">_FV(B6,"Ticker symbol",TRUE)</f>
        <v>NGE</v>
      </c>
      <c r="E6" cm="1">
        <f t="array" ref="E6">_FV(B6,"Price")</f>
        <v>7.7350000000000003</v>
      </c>
      <c r="F6" s="1" cm="1">
        <f t="array" ref="F6">_FV(B6,"Change (%)",TRUE)</f>
        <v>8.3829999999999998E-3</v>
      </c>
      <c r="G6" s="2" cm="1">
        <f t="array" ref="G6">_FV(B6,"52 week high",TRUE)</f>
        <v>10.89</v>
      </c>
      <c r="H6" s="2" cm="1">
        <f t="array" ref="H6">_FV(B6,"52 week low",TRUE)</f>
        <v>7.22</v>
      </c>
      <c r="I6" s="3" cm="1">
        <f t="array" ref="I6">_FV(B6,"Market cap",TRUE)/1000000</f>
        <v>26.613499999999998</v>
      </c>
      <c r="J6" s="14" cm="1">
        <f t="array" ref="J6">_FV(B6,"Volume")</f>
        <v>9985</v>
      </c>
      <c r="K6" s="14" cm="1">
        <f t="array" ref="K6">_FV(B6,"Volume average",TRUE)</f>
        <v>14972</v>
      </c>
      <c r="L6" s="28">
        <f t="shared" si="0"/>
        <v>0.11580842</v>
      </c>
      <c r="P6" s="7">
        <f t="shared" si="1"/>
        <v>0.66691156826075337</v>
      </c>
      <c r="Q6" s="7">
        <f t="shared" si="2"/>
        <v>0.40788623141564329</v>
      </c>
      <c r="R6" s="7">
        <f t="shared" si="3"/>
        <v>7.1329639889196716E-2</v>
      </c>
      <c r="S6" s="16">
        <f t="shared" si="4"/>
        <v>44929</v>
      </c>
      <c r="T6" cm="1" vm="2">
        <f t="array" aca="1" ref="T6:U6" ca="1">_xlfn.STOCKHISTORY(B6,S6,S6,0,0 )</f>
        <v>44929</v>
      </c>
      <c r="U6" s="17" vm="11">
        <f ca="1"/>
        <v>7.35</v>
      </c>
      <c r="V6" s="7">
        <f t="shared" ca="1" si="5"/>
        <v>5.2380952380952417E-2</v>
      </c>
      <c r="X6">
        <v>8</v>
      </c>
      <c r="AH6" s="11"/>
      <c r="AJ6" s="11"/>
      <c r="AK6" s="11" cm="1">
        <f t="array" ref="AK6">_FV(B6,"previous close",TRUE)</f>
        <v>7.6707000000000001</v>
      </c>
      <c r="AL6" s="4">
        <f t="shared" si="6"/>
        <v>61.365600000000001</v>
      </c>
      <c r="AM6" s="11">
        <f t="shared" si="7"/>
        <v>-61.365600000000001</v>
      </c>
    </row>
    <row r="7" spans="1:40" outlineLevel="1" x14ac:dyDescent="0.25">
      <c r="A7" t="s">
        <v>19</v>
      </c>
      <c r="B7" t="e" vm="12">
        <v>#VALUE!</v>
      </c>
      <c r="C7" t="str" cm="1">
        <f t="array" ref="C7">_FV(B7,"Name")</f>
        <v>iShares:MSCI France</v>
      </c>
      <c r="D7" t="str" cm="1">
        <f t="array" ref="D7">_FV(B7,"Ticker symbol",TRUE)</f>
        <v>EWQ</v>
      </c>
      <c r="E7" cm="1">
        <f t="array" ref="E7">_FV(B7,"Price")</f>
        <v>37.590000000000003</v>
      </c>
      <c r="F7" s="1" cm="1">
        <f t="array" ref="F7">_FV(B7,"Change (%)",TRUE)</f>
        <v>-2.6599999999999996E-4</v>
      </c>
      <c r="G7" s="2" cm="1">
        <f t="array" ref="G7">_FV(B7,"52 week high",TRUE)</f>
        <v>39.950000000000003</v>
      </c>
      <c r="H7" s="2" cm="1">
        <f t="array" ref="H7">_FV(B7,"52 week low",TRUE)</f>
        <v>32.625</v>
      </c>
      <c r="I7" s="3" cm="1">
        <f t="array" ref="I7">_FV(B7,"Market cap",TRUE)/1000000</f>
        <v>833.51350336999997</v>
      </c>
      <c r="J7" s="14" cm="1">
        <f t="array" ref="J7">_FV(B7,"Volume")</f>
        <v>207145</v>
      </c>
      <c r="K7" s="14" cm="1">
        <f t="array" ref="K7">_FV(B7,"Volume average",TRUE)</f>
        <v>529192</v>
      </c>
      <c r="L7" s="28">
        <f t="shared" si="0"/>
        <v>19.89232728</v>
      </c>
      <c r="P7" s="7">
        <f t="shared" si="1"/>
        <v>0.39143637847888857</v>
      </c>
      <c r="Q7" s="7">
        <f t="shared" si="2"/>
        <v>6.2782654961425877E-2</v>
      </c>
      <c r="R7" s="7">
        <f t="shared" si="3"/>
        <v>0.15218390804597703</v>
      </c>
      <c r="S7" s="16">
        <f t="shared" si="4"/>
        <v>44929</v>
      </c>
      <c r="T7" cm="1" vm="2">
        <f t="array" aca="1" ref="T7:U7" ca="1">_xlfn.STOCKHISTORY(B7,S7,S7,0,0 )</f>
        <v>44929</v>
      </c>
      <c r="U7" s="17" vm="13">
        <f ca="1"/>
        <v>33.44</v>
      </c>
      <c r="V7" s="7">
        <f t="shared" ca="1" si="5"/>
        <v>0.12410287081339733</v>
      </c>
      <c r="X7">
        <v>66</v>
      </c>
      <c r="AH7" s="11"/>
      <c r="AJ7" s="11"/>
      <c r="AK7" s="11" cm="1">
        <f t="array" ref="AK7">_FV(B7,"previous close",TRUE)</f>
        <v>37.6</v>
      </c>
      <c r="AL7" s="4">
        <f t="shared" si="6"/>
        <v>2481.6</v>
      </c>
      <c r="AM7" s="11">
        <f t="shared" si="7"/>
        <v>-2481.6</v>
      </c>
    </row>
    <row r="8" spans="1:40" outlineLevel="1" x14ac:dyDescent="0.25">
      <c r="A8" t="s">
        <v>21</v>
      </c>
      <c r="B8" t="e" vm="14">
        <v>#VALUE!</v>
      </c>
      <c r="D8" t="str" cm="1">
        <f t="array" ref="D8">_FV(B8,"Ticker symbol",TRUE)</f>
        <v>EWG</v>
      </c>
      <c r="E8" cm="1">
        <f t="array" ref="E8">_FV(B8,"Price")</f>
        <v>28.23</v>
      </c>
      <c r="F8" s="1" cm="1">
        <f t="array" ref="F8">_FV(B8,"Change (%)",TRUE)</f>
        <v>3.555E-3</v>
      </c>
      <c r="G8" s="2" cm="1">
        <f t="array" ref="G8">_FV(B8,"52 week high",TRUE)</f>
        <v>29.56</v>
      </c>
      <c r="H8" s="2" cm="1">
        <f t="array" ref="H8">_FV(B8,"52 week low",TRUE)</f>
        <v>24.434999999999999</v>
      </c>
      <c r="I8" s="3" cm="1">
        <f t="array" ref="I8">_FV(B8,"Market cap",TRUE)/1000000</f>
        <v>1051.01698564</v>
      </c>
      <c r="J8" s="14" cm="1">
        <f t="array" ref="J8">_FV(B8,"Volume")</f>
        <v>621</v>
      </c>
      <c r="K8" s="14" cm="1">
        <f t="array" ref="K8">_FV(B8,"Volume average",TRUE)</f>
        <v>1706686</v>
      </c>
      <c r="L8" s="28">
        <f t="shared" si="0"/>
        <v>48.179745780000005</v>
      </c>
      <c r="P8" s="7">
        <f t="shared" si="1"/>
        <v>3.6386306561370985E-4</v>
      </c>
      <c r="Q8" s="7">
        <f t="shared" si="2"/>
        <v>4.7113000354233048E-2</v>
      </c>
      <c r="R8" s="7">
        <f t="shared" si="3"/>
        <v>0.15531000613873558</v>
      </c>
      <c r="S8" s="16">
        <f t="shared" si="4"/>
        <v>44929</v>
      </c>
      <c r="T8" cm="1" vm="2">
        <f t="array" aca="1" ref="T8:U8" ca="1">_xlfn.STOCKHISTORY(B8,S8,S8,0,0 )</f>
        <v>44929</v>
      </c>
      <c r="U8" s="17" vm="15">
        <f ca="1"/>
        <v>25.15</v>
      </c>
      <c r="V8" s="7">
        <f t="shared" ca="1" si="5"/>
        <v>0.1224652087475151</v>
      </c>
      <c r="X8">
        <v>37</v>
      </c>
      <c r="AH8" s="11"/>
      <c r="AJ8" s="11"/>
      <c r="AK8" s="11" cm="1">
        <f t="array" ref="AK8">_FV(B8,"previous close",TRUE)</f>
        <v>28.13</v>
      </c>
      <c r="AL8" s="4">
        <f t="shared" si="6"/>
        <v>1040.81</v>
      </c>
      <c r="AM8" s="11">
        <f t="shared" si="7"/>
        <v>-1040.81</v>
      </c>
    </row>
    <row r="9" spans="1:40" outlineLevel="1" x14ac:dyDescent="0.25">
      <c r="A9" t="s">
        <v>103</v>
      </c>
      <c r="B9" t="e" vm="16">
        <v>#VALUE!</v>
      </c>
      <c r="D9" t="str" cm="1">
        <f t="array" ref="D9">_FV(B9,"Ticker symbol",TRUE)</f>
        <v>EWZ</v>
      </c>
      <c r="E9" cm="1">
        <f t="array" ref="E9">_FV(B9,"Price")</f>
        <v>34.119999999999997</v>
      </c>
      <c r="F9" s="1" cm="1">
        <f t="array" ref="F9">_FV(B9,"Change (%)",TRUE)</f>
        <v>1.0963000000000001E-2</v>
      </c>
      <c r="G9" s="2" cm="1">
        <f t="array" ref="G9">_FV(B9,"52 week high",TRUE)</f>
        <v>34.35</v>
      </c>
      <c r="H9" s="2" cm="1">
        <f t="array" ref="H9">_FV(B9,"52 week low",TRUE)</f>
        <v>25</v>
      </c>
      <c r="I9" s="3" cm="1">
        <f t="array" ref="I9">_FV(B9,"Market cap",TRUE)/1000000</f>
        <v>4931.6180969399993</v>
      </c>
      <c r="J9" s="14" cm="1">
        <f t="array" ref="J9">_FV(B9,"Volume")</f>
        <v>6</v>
      </c>
      <c r="K9" s="14" cm="1">
        <f t="array" ref="K9">_FV(B9,"Volume average",TRUE)</f>
        <v>23920357</v>
      </c>
      <c r="L9" s="28">
        <f t="shared" si="0"/>
        <v>816.16258083999992</v>
      </c>
      <c r="P9" s="7">
        <f t="shared" si="1"/>
        <v>2.5083237679103202E-7</v>
      </c>
      <c r="Q9" s="7">
        <f t="shared" si="2"/>
        <v>6.7409144196952653E-3</v>
      </c>
      <c r="R9" s="7">
        <f t="shared" si="3"/>
        <v>0.36479999999999979</v>
      </c>
      <c r="S9" s="16">
        <f t="shared" si="4"/>
        <v>44929</v>
      </c>
      <c r="T9" cm="1" vm="2">
        <f t="array" aca="1" ref="T9:U9" ca="1">_xlfn.STOCKHISTORY(B9,S9,S9,0,0 )</f>
        <v>44929</v>
      </c>
      <c r="U9" s="17" vm="17">
        <f ca="1"/>
        <v>25.89</v>
      </c>
      <c r="V9" s="7">
        <f t="shared" ca="1" si="5"/>
        <v>0.31788335264580914</v>
      </c>
      <c r="X9">
        <v>150</v>
      </c>
      <c r="AH9" s="11"/>
      <c r="AJ9" s="11"/>
      <c r="AK9" s="11" cm="1">
        <f t="array" ref="AK9">_FV(B9,"previous close",TRUE)</f>
        <v>33.75</v>
      </c>
      <c r="AL9" s="4">
        <f t="shared" si="6"/>
        <v>5062.5</v>
      </c>
      <c r="AM9" s="11">
        <f t="shared" si="7"/>
        <v>-5062.5</v>
      </c>
    </row>
    <row r="10" spans="1:40" outlineLevel="1" x14ac:dyDescent="0.25">
      <c r="A10" t="s">
        <v>18</v>
      </c>
      <c r="B10" t="e" vm="18">
        <v>#VALUE!</v>
      </c>
      <c r="C10" t="str" cm="1">
        <f t="array" ref="C10">_FV(B10,"Name")</f>
        <v>iShares:MSCI Spain</v>
      </c>
      <c r="D10" t="str" cm="1">
        <f t="array" ref="D10">_FV(B10,"Ticker symbol",TRUE)</f>
        <v>EWP</v>
      </c>
      <c r="E10" cm="1">
        <f t="array" ref="E10">_FV(B10,"Price")</f>
        <v>30.52</v>
      </c>
      <c r="F10" s="1" cm="1">
        <f t="array" ref="F10">_FV(B10,"Change (%)",TRUE)</f>
        <v>7.2610000000000001E-3</v>
      </c>
      <c r="G10" s="2" cm="1">
        <f t="array" ref="G10">_FV(B10,"52 week high",TRUE)</f>
        <v>30.614999999999998</v>
      </c>
      <c r="H10" s="2" cm="1">
        <f t="array" ref="H10">_FV(B10,"52 week low",TRUE)</f>
        <v>23.614999999999998</v>
      </c>
      <c r="I10" s="3" cm="1">
        <f t="array" ref="I10">_FV(B10,"Market cap",TRUE)/1000000</f>
        <v>629.00680705999991</v>
      </c>
      <c r="J10" s="14" cm="1">
        <f t="array" ref="J10">_FV(B10,"Volume")</f>
        <v>340612</v>
      </c>
      <c r="K10" s="14" cm="1">
        <f t="array" ref="K10">_FV(B10,"Volume average",TRUE)</f>
        <v>429697</v>
      </c>
      <c r="L10" s="28">
        <f t="shared" si="0"/>
        <v>13.114352439999999</v>
      </c>
      <c r="P10" s="7">
        <f t="shared" si="1"/>
        <v>0.79267949275885097</v>
      </c>
      <c r="Q10" s="7">
        <f t="shared" si="2"/>
        <v>3.1127129750982974E-3</v>
      </c>
      <c r="R10" s="7">
        <f t="shared" si="3"/>
        <v>0.29239889900486982</v>
      </c>
      <c r="S10" s="16">
        <f t="shared" si="4"/>
        <v>44929</v>
      </c>
      <c r="T10" cm="1" vm="2">
        <f t="array" aca="1" ref="T10:U10" ca="1">_xlfn.STOCKHISTORY(B10,S10,S10,0,0 )</f>
        <v>44929</v>
      </c>
      <c r="U10" s="17" vm="19">
        <f ca="1"/>
        <v>24.34</v>
      </c>
      <c r="V10" s="7">
        <f t="shared" ca="1" si="5"/>
        <v>0.25390304026294164</v>
      </c>
      <c r="X10">
        <v>135</v>
      </c>
      <c r="AH10" s="11"/>
      <c r="AJ10" s="11"/>
      <c r="AK10" s="11" cm="1">
        <f t="array" ref="AK10">_FV(B10,"previous close",TRUE)</f>
        <v>30.3</v>
      </c>
      <c r="AL10" s="4">
        <f t="shared" si="6"/>
        <v>4090.5</v>
      </c>
      <c r="AM10" s="11">
        <f t="shared" si="7"/>
        <v>-4090.5</v>
      </c>
    </row>
    <row r="11" spans="1:40" outlineLevel="1" x14ac:dyDescent="0.25">
      <c r="A11" t="s">
        <v>39</v>
      </c>
      <c r="B11" t="e" vm="20">
        <v>#VALUE!</v>
      </c>
      <c r="D11" t="str" cm="1">
        <f t="array" ref="D11">_FV(B11,"Ticker symbol",TRUE)</f>
        <v>EPOL</v>
      </c>
      <c r="E11" cm="1">
        <f t="array" ref="E11">_FV(B11,"Price")</f>
        <v>22.32</v>
      </c>
      <c r="F11" s="1" cm="1">
        <f t="array" ref="F11">_FV(B11,"Change (%)",TRUE)</f>
        <v>2.5264000000000002E-2</v>
      </c>
      <c r="G11" s="2" cm="1">
        <f t="array" ref="G11">_FV(B11,"52 week high",TRUE)</f>
        <v>22.35</v>
      </c>
      <c r="H11" s="2" cm="1">
        <f t="array" ref="H11">_FV(B11,"52 week low",TRUE)</f>
        <v>14.22</v>
      </c>
      <c r="I11" s="3" cm="1">
        <f t="array" ref="I11">_FV(B11,"Market cap",TRUE)/1000000</f>
        <v>214.30716627000001</v>
      </c>
      <c r="J11" s="14" cm="1">
        <f t="array" ref="J11">_FV(B11,"Volume")</f>
        <v>189228</v>
      </c>
      <c r="K11" s="14" cm="1">
        <f t="array" ref="K11">_FV(B11,"Volume average",TRUE)</f>
        <v>266938</v>
      </c>
      <c r="L11" s="28">
        <f t="shared" si="0"/>
        <v>5.9580561599999999</v>
      </c>
      <c r="P11" s="7">
        <f t="shared" si="1"/>
        <v>0.70888371082423629</v>
      </c>
      <c r="Q11" s="7">
        <f t="shared" si="2"/>
        <v>1.3440860215054862E-3</v>
      </c>
      <c r="R11" s="7">
        <f t="shared" si="3"/>
        <v>0.56962025316455689</v>
      </c>
      <c r="S11" s="16">
        <f t="shared" si="4"/>
        <v>44929</v>
      </c>
      <c r="T11" cm="1" vm="2">
        <f t="array" aca="1" ref="T11:U11" ca="1">_xlfn.STOCKHISTORY(B11,S11,S11,0,0 )</f>
        <v>44929</v>
      </c>
      <c r="U11" s="17" vm="21">
        <f ca="1"/>
        <v>15.7</v>
      </c>
      <c r="V11" s="7">
        <f t="shared" ca="1" si="5"/>
        <v>0.42165605095541414</v>
      </c>
      <c r="W11" s="5"/>
      <c r="X11" s="5">
        <v>133</v>
      </c>
      <c r="Y11" s="6"/>
      <c r="Z11" s="10"/>
      <c r="AA11" s="6"/>
      <c r="AB11" s="8"/>
      <c r="AC11" s="5"/>
      <c r="AD11" s="10"/>
      <c r="AE11" s="10"/>
      <c r="AF11" s="10"/>
      <c r="AH11" s="11"/>
      <c r="AI11" s="10"/>
      <c r="AJ11" s="11"/>
      <c r="AK11" s="11" cm="1">
        <f t="array" ref="AK11">_FV(B11,"previous close",TRUE)</f>
        <v>21.77</v>
      </c>
      <c r="AL11" s="10">
        <f t="shared" si="6"/>
        <v>2895.41</v>
      </c>
      <c r="AM11" s="11">
        <f t="shared" si="7"/>
        <v>-2895.41</v>
      </c>
    </row>
    <row r="12" spans="1:40" outlineLevel="1" x14ac:dyDescent="0.25">
      <c r="A12" t="s">
        <v>24</v>
      </c>
      <c r="B12" t="e" vm="22">
        <v>#VALUE!</v>
      </c>
      <c r="D12" t="str" cm="1">
        <f t="array" ref="D12">_FV(B12,"Ticker symbol",TRUE)</f>
        <v>EWI</v>
      </c>
      <c r="E12" cm="1">
        <f t="array" ref="E12">_FV(B12,"Price")</f>
        <v>32.82</v>
      </c>
      <c r="F12" s="1" cm="1">
        <f t="array" ref="F12">_FV(B12,"Change (%)",TRUE)</f>
        <v>6.0979999999999997E-4</v>
      </c>
      <c r="G12" s="2" cm="1">
        <f t="array" ref="G12">_FV(B12,"52 week high",TRUE)</f>
        <v>33.674999999999997</v>
      </c>
      <c r="H12" s="2" cm="1">
        <f t="array" ref="H12">_FV(B12,"52 week low",TRUE)</f>
        <v>26.46</v>
      </c>
      <c r="I12" s="3" cm="1">
        <f t="array" ref="I12">_FV(B12,"Market cap",TRUE)/1000000</f>
        <v>258.08693183000003</v>
      </c>
      <c r="J12" s="14" cm="1">
        <f t="array" ref="J12">_FV(B12,"Volume")</f>
        <v>200</v>
      </c>
      <c r="K12" s="14" cm="1">
        <f t="array" ref="K12">_FV(B12,"Volume average",TRUE)</f>
        <v>495487</v>
      </c>
      <c r="L12" s="28">
        <f t="shared" si="0"/>
        <v>16.261883340000001</v>
      </c>
      <c r="P12" s="7">
        <f t="shared" si="1"/>
        <v>4.0364328428394689E-4</v>
      </c>
      <c r="Q12" s="7">
        <f t="shared" si="2"/>
        <v>2.6051188299817118E-2</v>
      </c>
      <c r="R12" s="7">
        <f t="shared" si="3"/>
        <v>0.24036281179138319</v>
      </c>
      <c r="S12" s="16">
        <f t="shared" si="4"/>
        <v>44929</v>
      </c>
      <c r="T12" cm="1" vm="2">
        <f t="array" aca="1" ref="T12:U12" ca="1">_xlfn.STOCKHISTORY(B12,S12,S12,0,0 )</f>
        <v>44929</v>
      </c>
      <c r="U12" s="17" vm="23">
        <f ca="1"/>
        <v>27.41</v>
      </c>
      <c r="V12" s="7">
        <f t="shared" ca="1" si="5"/>
        <v>0.19737322145202474</v>
      </c>
      <c r="AH12" s="3"/>
      <c r="AJ12" s="9" t="e">
        <f>AH12/(AD12-AH12)</f>
        <v>#DIV/0!</v>
      </c>
      <c r="AL12" s="4">
        <f>SUM(AL2:AL11)</f>
        <v>21418.025599999997</v>
      </c>
      <c r="AM12" s="3">
        <f>SUM(AM2:AM11)</f>
        <v>-21418.025599999997</v>
      </c>
      <c r="AN12" s="12">
        <f>AM12/AL12</f>
        <v>-1</v>
      </c>
    </row>
    <row r="13" spans="1:40" outlineLevel="1" x14ac:dyDescent="0.25">
      <c r="A13" t="s">
        <v>26</v>
      </c>
      <c r="B13" t="e" vm="24">
        <v>#VALUE!</v>
      </c>
      <c r="D13" t="str" cm="1">
        <f t="array" ref="D13">_FV(B13,"Ticker symbol",TRUE)</f>
        <v>ECH</v>
      </c>
      <c r="E13" cm="1">
        <f t="array" ref="E13">_FV(B13,"Price")</f>
        <v>26.71</v>
      </c>
      <c r="F13" s="1" cm="1">
        <f t="array" ref="F13">_FV(B13,"Change (%)",TRUE)</f>
        <v>1.0976999999999999E-2</v>
      </c>
      <c r="G13" s="2" cm="1">
        <f t="array" ref="G13">_FV(B13,"52 week high",TRUE)</f>
        <v>32.06</v>
      </c>
      <c r="H13" s="2" cm="1">
        <f t="array" ref="H13">_FV(B13,"52 week low",TRUE)</f>
        <v>23.67</v>
      </c>
      <c r="I13" s="3" cm="1">
        <f t="array" ref="I13">_FV(B13,"Market cap",TRUE)/1000000</f>
        <v>487.82099102000001</v>
      </c>
      <c r="J13" s="14" cm="1">
        <f t="array" ref="J13">_FV(B13,"Volume")</f>
        <v>206858</v>
      </c>
      <c r="K13" s="14" cm="1">
        <f t="array" ref="K13">_FV(B13,"Volume average",TRUE)</f>
        <v>399767</v>
      </c>
      <c r="L13" s="28">
        <f t="shared" si="0"/>
        <v>10.677776570000001</v>
      </c>
      <c r="P13" s="7">
        <f t="shared" si="1"/>
        <v>0.51744641253530177</v>
      </c>
      <c r="Q13" s="7">
        <f t="shared" si="2"/>
        <v>0.20029951329090223</v>
      </c>
      <c r="R13" s="7">
        <f t="shared" si="3"/>
        <v>0.12843261512463022</v>
      </c>
      <c r="S13" s="16">
        <f t="shared" si="4"/>
        <v>44929</v>
      </c>
      <c r="T13" cm="1" vm="2">
        <f t="array" aca="1" ref="T13:U13" ca="1">_xlfn.STOCKHISTORY(B13,S13,S13,0,0 )</f>
        <v>44929</v>
      </c>
      <c r="U13" s="17" vm="25">
        <f ca="1"/>
        <v>26.33</v>
      </c>
      <c r="V13" s="7">
        <f t="shared" ca="1" si="5"/>
        <v>1.4432206608431475E-2</v>
      </c>
    </row>
    <row r="14" spans="1:40" x14ac:dyDescent="0.25">
      <c r="A14" t="s">
        <v>29</v>
      </c>
      <c r="B14" t="e" vm="26">
        <v>#VALUE!</v>
      </c>
      <c r="D14" t="str" cm="1">
        <f t="array" ref="D14">_FV(B14,"Ticker symbol",TRUE)</f>
        <v>EDEN</v>
      </c>
      <c r="E14" cm="1">
        <f t="array" ref="E14">_FV(B14,"Price")</f>
        <v>105.22</v>
      </c>
      <c r="F14" s="1" cm="1">
        <f t="array" ref="F14">_FV(B14,"Change (%)",TRUE)</f>
        <v>-1.3217000000000001E-2</v>
      </c>
      <c r="G14" s="2" cm="1">
        <f t="array" ref="G14">_FV(B14,"52 week high",TRUE)</f>
        <v>111.77</v>
      </c>
      <c r="H14" s="2" cm="1">
        <f t="array" ref="H14">_FV(B14,"52 week low",TRUE)</f>
        <v>91.438599999999994</v>
      </c>
      <c r="I14" s="3" cm="1">
        <f t="array" ref="I14">_FV(B14,"Market cap",TRUE)/1000000</f>
        <v>234.29327063999997</v>
      </c>
      <c r="J14" s="14" cm="1">
        <f t="array" ref="J14">_FV(B14,"Volume")</f>
        <v>4890</v>
      </c>
      <c r="K14" s="14" cm="1">
        <f t="array" ref="K14">_FV(B14,"Volume average",TRUE)</f>
        <v>13762</v>
      </c>
      <c r="L14" s="28">
        <f t="shared" si="0"/>
        <v>1.4480376399999999</v>
      </c>
      <c r="P14" s="7">
        <f t="shared" si="1"/>
        <v>0.3553262607179189</v>
      </c>
      <c r="Q14" s="7">
        <f t="shared" si="2"/>
        <v>6.2250522714312861E-2</v>
      </c>
      <c r="R14" s="7">
        <f t="shared" si="3"/>
        <v>0.15071753067085458</v>
      </c>
      <c r="S14" s="16">
        <f t="shared" si="4"/>
        <v>44929</v>
      </c>
      <c r="T14" cm="1" vm="2">
        <f t="array" aca="1" ref="T14:U14" ca="1">_xlfn.STOCKHISTORY(B14,S14,S14,0,0 )</f>
        <v>44929</v>
      </c>
      <c r="U14" s="17" vm="27">
        <f ca="1"/>
        <v>98.01</v>
      </c>
      <c r="V14" s="7">
        <f t="shared" ca="1" si="5"/>
        <v>7.3563922048770491E-2</v>
      </c>
    </row>
    <row r="15" spans="1:40" x14ac:dyDescent="0.25">
      <c r="A15" t="s">
        <v>102</v>
      </c>
      <c r="B15" t="e" vm="28">
        <v>#VALUE!</v>
      </c>
      <c r="D15" t="str" cm="1">
        <f t="array" ref="D15">_FV(B15,"Ticker symbol",TRUE)</f>
        <v>EWL</v>
      </c>
      <c r="E15" cm="1">
        <f t="array" ref="E15">_FV(B15,"Price")</f>
        <v>44.82</v>
      </c>
      <c r="F15" s="1" cm="1">
        <f t="array" ref="F15">_FV(B15,"Change (%)",TRUE)</f>
        <v>-2.4480000000000001E-3</v>
      </c>
      <c r="G15" s="2" cm="1">
        <f t="array" ref="G15">_FV(B15,"52 week high",TRUE)</f>
        <v>48.935000000000002</v>
      </c>
      <c r="H15" s="2" cm="1">
        <f t="array" ref="H15">_FV(B15,"52 week low",TRUE)</f>
        <v>41.55</v>
      </c>
      <c r="I15" s="3" cm="1">
        <f t="array" ref="I15">_FV(B15,"Market cap",TRUE)/1000000</f>
        <v>1137.42049507</v>
      </c>
      <c r="J15" s="14" cm="1">
        <f t="array" ref="J15">_FV(B15,"Volume")</f>
        <v>1</v>
      </c>
      <c r="K15" s="14" cm="1">
        <f t="array" ref="K15">_FV(B15,"Volume average",TRUE)</f>
        <v>590705</v>
      </c>
      <c r="L15" s="28">
        <f t="shared" si="0"/>
        <v>26.475398100000003</v>
      </c>
      <c r="P15" s="7">
        <f t="shared" si="1"/>
        <v>1.6928923912951473E-6</v>
      </c>
      <c r="Q15" s="7">
        <f t="shared" si="2"/>
        <v>9.1811691209281676E-2</v>
      </c>
      <c r="R15" s="7">
        <f t="shared" si="3"/>
        <v>7.8700361010830333E-2</v>
      </c>
      <c r="S15" s="16">
        <f t="shared" si="4"/>
        <v>44929</v>
      </c>
      <c r="T15" cm="1" vm="2">
        <f t="array" aca="1" ref="T15:U15" ca="1">_xlfn.STOCKHISTORY(B15,S15,S15,0,0 )</f>
        <v>44929</v>
      </c>
      <c r="U15" s="17" vm="29">
        <f ca="1"/>
        <v>42.58</v>
      </c>
      <c r="V15" s="7">
        <f t="shared" ca="1" si="5"/>
        <v>5.2606857679661889E-2</v>
      </c>
    </row>
    <row r="16" spans="1:40" x14ac:dyDescent="0.25">
      <c r="A16" t="s">
        <v>22</v>
      </c>
      <c r="B16" t="e" vm="30">
        <v>#VALUE!</v>
      </c>
      <c r="C16" t="str" cm="1">
        <f t="array" ref="C16">_FV(B16,"Name")</f>
        <v>iShares:MSCI Taiwan</v>
      </c>
      <c r="D16" t="str" cm="1">
        <f t="array" ref="D16">_FV(B16,"Ticker symbol",TRUE)</f>
        <v>EWT</v>
      </c>
      <c r="E16" cm="1">
        <f t="array" ref="E16">_FV(B16,"Price")</f>
        <v>48.75</v>
      </c>
      <c r="F16" s="1" cm="1">
        <f t="array" ref="F16">_FV(B16,"Change (%)",TRUE)</f>
        <v>1.3514E-2</v>
      </c>
      <c r="G16" s="2" cm="1">
        <f t="array" ref="G16">_FV(B16,"52 week high",TRUE)</f>
        <v>51.08</v>
      </c>
      <c r="H16" s="2" cm="1">
        <f t="array" ref="H16">_FV(B16,"52 week low",TRUE)</f>
        <v>39.75</v>
      </c>
      <c r="I16" s="3" cm="1">
        <f t="array" ref="I16">_FV(B16,"Market cap",TRUE)/1000000</f>
        <v>2906.2168357099999</v>
      </c>
      <c r="J16" s="14" cm="1">
        <f t="array" ref="J16">_FV(B16,"Volume")</f>
        <v>5</v>
      </c>
      <c r="K16" s="14" cm="1">
        <f t="array" ref="K16">_FV(B16,"Volume average",TRUE)</f>
        <v>2429666</v>
      </c>
      <c r="L16" s="28">
        <f t="shared" si="0"/>
        <v>118.4462175</v>
      </c>
      <c r="P16" s="7">
        <f t="shared" si="1"/>
        <v>2.0578960235686716E-6</v>
      </c>
      <c r="Q16" s="7">
        <f t="shared" si="2"/>
        <v>4.7794871794871741E-2</v>
      </c>
      <c r="R16" s="7">
        <f t="shared" si="3"/>
        <v>0.22641509433962259</v>
      </c>
      <c r="S16" s="16">
        <f t="shared" si="4"/>
        <v>44929</v>
      </c>
      <c r="T16" cm="1" vm="2">
        <f t="array" aca="1" ref="T16:U16" ca="1">_xlfn.STOCKHISTORY(B16,S16,S16,0,0 )</f>
        <v>44929</v>
      </c>
      <c r="U16" s="17" vm="31">
        <f ca="1"/>
        <v>40.36</v>
      </c>
      <c r="V16" s="7">
        <f t="shared" ca="1" si="5"/>
        <v>0.20787908820614476</v>
      </c>
    </row>
    <row r="17" spans="1:22" x14ac:dyDescent="0.25">
      <c r="A17" t="s">
        <v>23</v>
      </c>
      <c r="B17" t="e" vm="32">
        <v>#VALUE!</v>
      </c>
      <c r="C17" t="str" cm="1">
        <f t="array" ref="C17">_FV(B17,"Name")</f>
        <v>iShares:MSCI Netherlands</v>
      </c>
      <c r="D17" t="str" cm="1">
        <f t="array" ref="D17">_FV(B17,"Ticker symbol",TRUE)</f>
        <v>EWN</v>
      </c>
      <c r="E17" cm="1">
        <f t="array" ref="E17">_FV(B17,"Price")</f>
        <v>42.03</v>
      </c>
      <c r="F17" s="1" cm="1">
        <f t="array" ref="F17">_FV(B17,"Change (%)",TRUE)</f>
        <v>-5.4419999999999998E-3</v>
      </c>
      <c r="G17" s="2" cm="1">
        <f t="array" ref="G17">_FV(B17,"52 week high",TRUE)</f>
        <v>45.61</v>
      </c>
      <c r="H17" s="2" cm="1">
        <f t="array" ref="H17">_FV(B17,"52 week low",TRUE)</f>
        <v>36.29</v>
      </c>
      <c r="I17" s="3" cm="1">
        <f t="array" ref="I17">_FV(B17,"Market cap",TRUE)/1000000</f>
        <v>192.61400638999999</v>
      </c>
      <c r="J17" s="14" cm="1">
        <f t="array" ref="J17">_FV(B17,"Volume")</f>
        <v>114229</v>
      </c>
      <c r="K17" s="14" cm="1">
        <f t="array" ref="K17">_FV(B17,"Volume average",TRUE)</f>
        <v>231609</v>
      </c>
      <c r="L17" s="28">
        <f t="shared" si="0"/>
        <v>9.7345262699999999</v>
      </c>
      <c r="P17" s="7">
        <f t="shared" si="1"/>
        <v>0.49319758731310098</v>
      </c>
      <c r="Q17" s="7">
        <f t="shared" si="2"/>
        <v>8.5177254342136521E-2</v>
      </c>
      <c r="R17" s="7">
        <f t="shared" si="3"/>
        <v>0.15817029484706535</v>
      </c>
      <c r="S17" s="16">
        <f t="shared" si="4"/>
        <v>44929</v>
      </c>
      <c r="T17" cm="1" vm="2">
        <f t="array" aca="1" ref="T17:U17" ca="1">_xlfn.STOCKHISTORY(B17,S17,S17,0,0 )</f>
        <v>44929</v>
      </c>
      <c r="U17" s="17" vm="33">
        <f ca="1"/>
        <v>37.97</v>
      </c>
      <c r="V17" s="7">
        <f t="shared" ca="1" si="5"/>
        <v>0.10692652093758226</v>
      </c>
    </row>
    <row r="18" spans="1:22" x14ac:dyDescent="0.25">
      <c r="A18" t="s">
        <v>25</v>
      </c>
      <c r="B18" t="e" vm="34">
        <v>#VALUE!</v>
      </c>
      <c r="D18" t="str" cm="1">
        <f t="array" ref="D18">_FV(B18,"Ticker symbol",TRUE)</f>
        <v>EWY</v>
      </c>
      <c r="E18" cm="1">
        <f t="array" ref="E18">_FV(B18,"Price")</f>
        <v>63.49</v>
      </c>
      <c r="F18" s="1" cm="1">
        <f t="array" ref="F18">_FV(B18,"Change (%)",TRUE)</f>
        <v>1.4865999999999999E-2</v>
      </c>
      <c r="G18" s="2" cm="1">
        <f t="array" ref="G18">_FV(B18,"52 week high",TRUE)</f>
        <v>67.95</v>
      </c>
      <c r="H18" s="2" cm="1">
        <f t="array" ref="H18">_FV(B18,"52 week low",TRUE)</f>
        <v>54.49</v>
      </c>
      <c r="I18" s="3" cm="1">
        <f t="array" ref="I18">_FV(B18,"Market cap",TRUE)/1000000</f>
        <v>3330.0786039899999</v>
      </c>
      <c r="J18" s="14" cm="1">
        <f t="array" ref="J18">_FV(B18,"Volume")</f>
        <v>3722490</v>
      </c>
      <c r="K18" s="14" cm="1">
        <f t="array" ref="K18">_FV(B18,"Volume average",TRUE)</f>
        <v>3738109</v>
      </c>
      <c r="L18" s="28">
        <f t="shared" si="0"/>
        <v>237.33254041000001</v>
      </c>
      <c r="P18" s="7">
        <f t="shared" si="1"/>
        <v>0.99582168417239836</v>
      </c>
      <c r="Q18" s="7">
        <f t="shared" si="2"/>
        <v>7.0247283036698693E-2</v>
      </c>
      <c r="R18" s="7">
        <f t="shared" si="3"/>
        <v>0.16516792071939812</v>
      </c>
      <c r="S18" s="16">
        <f t="shared" si="4"/>
        <v>44929</v>
      </c>
      <c r="T18" cm="1" vm="2">
        <f t="array" aca="1" ref="T18:U18" ca="1">_xlfn.STOCKHISTORY(B18,S18,S18,0,0 )</f>
        <v>44929</v>
      </c>
      <c r="U18" s="17" vm="35">
        <f ca="1"/>
        <v>55.43</v>
      </c>
      <c r="V18" s="7">
        <f t="shared" ca="1" si="5"/>
        <v>0.14540862348908545</v>
      </c>
    </row>
    <row r="19" spans="1:22" x14ac:dyDescent="0.25">
      <c r="A19" t="s">
        <v>30</v>
      </c>
      <c r="B19" t="e" vm="36">
        <v>#VALUE!</v>
      </c>
      <c r="D19" t="str" cm="1">
        <f t="array" ref="D19">_FV(B19,"Ticker symbol",TRUE)</f>
        <v>EWJ</v>
      </c>
      <c r="E19" cm="1">
        <f t="array" ref="E19">_FV(B19,"Price")</f>
        <v>62.54</v>
      </c>
      <c r="F19" s="1" cm="1">
        <f t="array" ref="F19">_FV(B19,"Change (%)",TRUE)</f>
        <v>-3.1969999999999996E-4</v>
      </c>
      <c r="G19" s="2" cm="1">
        <f t="array" ref="G19">_FV(B19,"52 week high",TRUE)</f>
        <v>64.11</v>
      </c>
      <c r="H19" s="2" cm="1">
        <f t="array" ref="H19">_FV(B19,"52 week low",TRUE)</f>
        <v>53.27</v>
      </c>
      <c r="I19" s="3" cm="1">
        <f t="array" ref="I19">_FV(B19,"Market cap",TRUE)/1000000</f>
        <v>12415.46848308</v>
      </c>
      <c r="J19" s="14" cm="1">
        <f t="array" ref="J19">_FV(B19,"Volume")</f>
        <v>108</v>
      </c>
      <c r="K19" s="14" cm="1">
        <f t="array" ref="K19">_FV(B19,"Volume average",TRUE)</f>
        <v>5726419</v>
      </c>
      <c r="L19" s="28">
        <f t="shared" si="0"/>
        <v>358.13024425999998</v>
      </c>
      <c r="P19" s="7">
        <f t="shared" si="1"/>
        <v>1.8859954187774245E-5</v>
      </c>
      <c r="Q19" s="7">
        <f t="shared" si="2"/>
        <v>2.5103933482571117E-2</v>
      </c>
      <c r="R19" s="7">
        <f t="shared" si="3"/>
        <v>0.1740191477379387</v>
      </c>
      <c r="S19" s="16">
        <f t="shared" si="4"/>
        <v>44929</v>
      </c>
      <c r="T19" cm="1" vm="2">
        <f t="array" aca="1" ref="T19:U19" ca="1">_xlfn.STOCKHISTORY(B19,S19,S19,0,0 )</f>
        <v>44929</v>
      </c>
      <c r="U19" s="17" vm="37">
        <f ca="1"/>
        <v>54.7</v>
      </c>
      <c r="V19" s="7">
        <f t="shared" ca="1" si="5"/>
        <v>0.14332723948811688</v>
      </c>
    </row>
    <row r="20" spans="1:22" x14ac:dyDescent="0.25">
      <c r="A20" t="s">
        <v>28</v>
      </c>
      <c r="B20" t="e" vm="38">
        <v>#VALUE!</v>
      </c>
      <c r="D20" t="str" cm="1">
        <f t="array" ref="D20">_FV(B20,"Ticker symbol",TRUE)</f>
        <v>EWD</v>
      </c>
      <c r="E20" cm="1">
        <f t="array" ref="E20">_FV(B20,"Price")</f>
        <v>36.24</v>
      </c>
      <c r="F20" s="1" cm="1">
        <f t="array" ref="F20">_FV(B20,"Change (%)",TRUE)</f>
        <v>2.212E-3</v>
      </c>
      <c r="G20" s="2" cm="1">
        <f t="array" ref="G20">_FV(B20,"52 week high",TRUE)</f>
        <v>37.33</v>
      </c>
      <c r="H20" s="2" cm="1">
        <f t="array" ref="H20">_FV(B20,"52 week low",TRUE)</f>
        <v>30.684999999999999</v>
      </c>
      <c r="I20" s="3" cm="1">
        <f t="array" ref="I20">_FV(B20,"Market cap",TRUE)/1000000</f>
        <v>306.32996857999996</v>
      </c>
      <c r="J20" s="14" cm="1">
        <f t="array" ref="J20">_FV(B20,"Volume")</f>
        <v>309840</v>
      </c>
      <c r="K20" s="14" cm="1">
        <f t="array" ref="K20">_FV(B20,"Volume average",TRUE)</f>
        <v>326266</v>
      </c>
      <c r="L20" s="28">
        <f t="shared" si="0"/>
        <v>11.82387984</v>
      </c>
      <c r="P20" s="7">
        <f t="shared" si="1"/>
        <v>0.94965457632729122</v>
      </c>
      <c r="Q20" s="7">
        <f t="shared" si="2"/>
        <v>3.0077262693156692E-2</v>
      </c>
      <c r="R20" s="7">
        <f t="shared" si="3"/>
        <v>0.18103307805116509</v>
      </c>
      <c r="S20" s="16">
        <f t="shared" si="4"/>
        <v>44929</v>
      </c>
      <c r="T20" cm="1" vm="2">
        <f t="array" aca="1" ref="T20:U20" ca="1">_xlfn.STOCKHISTORY(B20,S20,S20,0,0 )</f>
        <v>44929</v>
      </c>
      <c r="U20" s="17" vm="39">
        <f ca="1"/>
        <v>32.700000000000003</v>
      </c>
      <c r="V20" s="7">
        <f t="shared" ca="1" si="5"/>
        <v>0.10825688073394502</v>
      </c>
    </row>
    <row r="21" spans="1:22" x14ac:dyDescent="0.25">
      <c r="A21" t="s">
        <v>27</v>
      </c>
      <c r="B21" t="e" vm="40">
        <v>#VALUE!</v>
      </c>
      <c r="D21" t="str" cm="1">
        <f t="array" ref="D21">_FV(B21,"Ticker symbol",TRUE)</f>
        <v>SPY</v>
      </c>
      <c r="E21" cm="1">
        <f t="array" ref="E21">_FV(B21,"Price")</f>
        <v>454.93</v>
      </c>
      <c r="F21" s="1" cm="1">
        <f t="array" ref="F21">_FV(B21,"Change (%)",TRUE)</f>
        <v>9.9010000000000005E-4</v>
      </c>
      <c r="G21" s="2" cm="1">
        <f t="array" ref="G21">_FV(B21,"52 week high",TRUE)</f>
        <v>459.44</v>
      </c>
      <c r="H21" s="2" cm="1">
        <f t="array" ref="H21">_FV(B21,"52 week low",TRUE)</f>
        <v>374.77</v>
      </c>
      <c r="I21" s="3" cm="1">
        <f t="array" ref="I21">_FV(B21,"Market cap",TRUE)/1000000</f>
        <v>393766.75569596997</v>
      </c>
      <c r="J21" s="14" cm="1">
        <f t="array" ref="J21">_FV(B21,"Volume")</f>
        <v>281954</v>
      </c>
      <c r="K21" s="14" cm="1">
        <f t="array" ref="K21">_FV(B21,"Volume average",TRUE)</f>
        <v>73616881</v>
      </c>
      <c r="L21" s="28">
        <f t="shared" si="0"/>
        <v>33490.527673330005</v>
      </c>
      <c r="P21" s="7">
        <f t="shared" si="1"/>
        <v>3.8300182807255853E-3</v>
      </c>
      <c r="Q21" s="7">
        <f t="shared" si="2"/>
        <v>9.9136130833314962E-3</v>
      </c>
      <c r="R21" s="7">
        <f t="shared" si="3"/>
        <v>0.21389118659444462</v>
      </c>
      <c r="S21" s="16">
        <f t="shared" si="4"/>
        <v>44929</v>
      </c>
      <c r="T21" cm="1" vm="2">
        <f t="array" aca="1" ref="T21:U21" ca="1">_xlfn.STOCKHISTORY(B21,S21,S21,0,0 )</f>
        <v>44929</v>
      </c>
      <c r="U21" s="17" vm="41">
        <f ca="1"/>
        <v>380.82</v>
      </c>
      <c r="V21" s="7">
        <f t="shared" ca="1" si="5"/>
        <v>0.19460637571556116</v>
      </c>
    </row>
    <row r="22" spans="1:22" x14ac:dyDescent="0.25">
      <c r="A22" t="s">
        <v>106</v>
      </c>
      <c r="B22" t="e" vm="42">
        <v>#VALUE!</v>
      </c>
      <c r="D22" t="str" cm="1">
        <f t="array" ref="D22">_FV(B22,"Ticker symbol",TRUE)</f>
        <v>EWU</v>
      </c>
      <c r="E22" cm="1">
        <f t="array" ref="E22">_FV(B22,"Price")</f>
        <v>32.44</v>
      </c>
      <c r="F22" s="1" cm="1">
        <f t="array" ref="F22">_FV(B22,"Change (%)",TRUE)</f>
        <v>2.4720000000000002E-3</v>
      </c>
      <c r="G22" s="2" cm="1">
        <f t="array" ref="G22">_FV(B22,"52 week high",TRUE)</f>
        <v>34.045000000000002</v>
      </c>
      <c r="H22" s="2" cm="1">
        <f t="array" ref="H22">_FV(B22,"52 week low",TRUE)</f>
        <v>30</v>
      </c>
      <c r="I22" s="3" cm="1">
        <f t="array" ref="I22">_FV(B22,"Market cap",TRUE)/1000000</f>
        <v>2546.2329640100002</v>
      </c>
      <c r="J22" s="14" cm="1">
        <f t="array" ref="J22">_FV(B22,"Volume")</f>
        <v>101</v>
      </c>
      <c r="K22" s="14" cm="1">
        <f t="array" ref="K22">_FV(B22,"Volume average",TRUE)</f>
        <v>1730186</v>
      </c>
      <c r="L22" s="28">
        <f t="shared" si="0"/>
        <v>56.127233839999995</v>
      </c>
      <c r="P22" s="7">
        <f t="shared" si="1"/>
        <v>5.8375226709729477E-5</v>
      </c>
      <c r="Q22" s="7">
        <f t="shared" si="2"/>
        <v>4.9475955610357669E-2</v>
      </c>
      <c r="R22" s="7">
        <f t="shared" si="3"/>
        <v>8.1333333333333258E-2</v>
      </c>
      <c r="S22" s="16">
        <f t="shared" si="4"/>
        <v>44929</v>
      </c>
      <c r="T22" cm="1" vm="2">
        <f t="array" aca="1" ref="T22:U22" ca="1">_xlfn.STOCKHISTORY(B22,S22,S22,0,0 )</f>
        <v>44929</v>
      </c>
      <c r="U22" s="17" vm="43">
        <f ca="1"/>
        <v>30.77</v>
      </c>
      <c r="V22" s="7">
        <f t="shared" ca="1" si="5"/>
        <v>5.4273643158921026E-2</v>
      </c>
    </row>
    <row r="23" spans="1:22" x14ac:dyDescent="0.25">
      <c r="A23" t="s">
        <v>37</v>
      </c>
      <c r="B23" t="e" vm="44">
        <v>#VALUE!</v>
      </c>
      <c r="D23" t="str" cm="1">
        <f t="array" ref="D23">_FV(B23,"Ticker symbol",TRUE)</f>
        <v>KSA</v>
      </c>
      <c r="E23" cm="1">
        <f t="array" ref="E23">_FV(B23,"Price")</f>
        <v>39.58</v>
      </c>
      <c r="F23" s="1" cm="1">
        <f t="array" ref="F23">_FV(B23,"Change (%)",TRUE)</f>
        <v>2.0250000000000003E-3</v>
      </c>
      <c r="G23" s="2" cm="1">
        <f t="array" ref="G23">_FV(B23,"52 week high",TRUE)</f>
        <v>43.17</v>
      </c>
      <c r="H23" s="2" cm="1">
        <f t="array" ref="H23">_FV(B23,"52 week low",TRUE)</f>
        <v>35.78</v>
      </c>
      <c r="I23" s="3" cm="1">
        <f t="array" ref="I23">_FV(B23,"Market cap",TRUE)/1000000</f>
        <v>693.76492811000003</v>
      </c>
      <c r="J23" s="14" cm="1">
        <f t="array" ref="J23">_FV(B23,"Volume")</f>
        <v>15</v>
      </c>
      <c r="K23" s="14" cm="1">
        <f t="array" ref="K23">_FV(B23,"Volume average",TRUE)</f>
        <v>457499</v>
      </c>
      <c r="L23" s="28">
        <f t="shared" si="0"/>
        <v>18.107810419999996</v>
      </c>
      <c r="P23" s="7">
        <f t="shared" si="1"/>
        <v>3.278695691138123E-5</v>
      </c>
      <c r="Q23" s="7">
        <f t="shared" si="2"/>
        <v>9.0702374936836971E-2</v>
      </c>
      <c r="R23" s="7">
        <f t="shared" si="3"/>
        <v>0.10620458356623796</v>
      </c>
      <c r="S23" s="16">
        <f t="shared" si="4"/>
        <v>44929</v>
      </c>
      <c r="T23" cm="1" vm="2">
        <f t="array" aca="1" ref="T23:U23" ca="1">_xlfn.STOCKHISTORY(B23,S23,S23,0,0 )</f>
        <v>44929</v>
      </c>
      <c r="U23" s="17" vm="45">
        <f ca="1"/>
        <v>38.46</v>
      </c>
      <c r="V23" s="7">
        <f t="shared" ca="1" si="5"/>
        <v>2.9121164846593883E-2</v>
      </c>
    </row>
    <row r="24" spans="1:22" x14ac:dyDescent="0.25">
      <c r="A24" t="s">
        <v>105</v>
      </c>
      <c r="B24" t="e" vm="46">
        <v>#VALUE!</v>
      </c>
      <c r="D24" t="str" cm="1">
        <f t="array" ref="D24">_FV(B24,"Ticker symbol",TRUE)</f>
        <v>EWC</v>
      </c>
      <c r="E24" cm="1">
        <f t="array" ref="E24">_FV(B24,"Price")</f>
        <v>34.56</v>
      </c>
      <c r="F24" s="1" cm="1">
        <f t="array" ref="F24">_FV(B24,"Change (%)",TRUE)</f>
        <v>3.4839999999999997E-3</v>
      </c>
      <c r="G24" s="2" cm="1">
        <f t="array" ref="G24">_FV(B24,"52 week high",TRUE)</f>
        <v>36.24</v>
      </c>
      <c r="H24" s="2" cm="1">
        <f t="array" ref="H24">_FV(B24,"52 week low",TRUE)</f>
        <v>31.41</v>
      </c>
      <c r="I24" s="3" cm="1">
        <f t="array" ref="I24">_FV(B24,"Market cap",TRUE)/1000000</f>
        <v>2672.48662096</v>
      </c>
      <c r="J24" s="14" cm="1">
        <f t="array" ref="J24">_FV(B24,"Volume")</f>
        <v>4030840</v>
      </c>
      <c r="K24" s="14" cm="1">
        <f t="array" ref="K24">_FV(B24,"Volume average",TRUE)</f>
        <v>2024362</v>
      </c>
      <c r="L24" s="28">
        <f t="shared" si="0"/>
        <v>69.961950720000004</v>
      </c>
      <c r="P24" s="7">
        <f t="shared" si="1"/>
        <v>1.9911656116840764</v>
      </c>
      <c r="Q24" s="7">
        <f t="shared" si="2"/>
        <v>4.861111111111116E-2</v>
      </c>
      <c r="R24" s="7">
        <f t="shared" si="3"/>
        <v>0.10028653295128942</v>
      </c>
      <c r="S24" s="16">
        <f t="shared" si="4"/>
        <v>44929</v>
      </c>
      <c r="T24" cm="1" vm="2">
        <f t="array" aca="1" ref="T24:U24" ca="1">_xlfn.STOCKHISTORY(B24,S24,S24,0,0 )</f>
        <v>44929</v>
      </c>
      <c r="U24" s="17" vm="47">
        <f ca="1"/>
        <v>32.54</v>
      </c>
      <c r="V24" s="7">
        <f t="shared" ca="1" si="5"/>
        <v>6.2077443146896227E-2</v>
      </c>
    </row>
    <row r="25" spans="1:22" x14ac:dyDescent="0.25">
      <c r="A25" t="s">
        <v>34</v>
      </c>
      <c r="B25" t="e" vm="48">
        <v>#VALUE!</v>
      </c>
      <c r="D25" t="str" cm="1">
        <f t="array" ref="D25">_FV(B25,"Ticker symbol",TRUE)</f>
        <v>ENZL</v>
      </c>
      <c r="E25" cm="1">
        <f t="array" ref="E25">_FV(B25,"Price")</f>
        <v>45.69</v>
      </c>
      <c r="F25" s="1" cm="1">
        <f t="array" ref="F25">_FV(B25,"Change (%)",TRUE)</f>
        <v>1.3082E-2</v>
      </c>
      <c r="G25" s="2" cm="1">
        <f t="array" ref="G25">_FV(B25,"52 week high",TRUE)</f>
        <v>53.35</v>
      </c>
      <c r="H25" s="2" cm="1">
        <f t="array" ref="H25">_FV(B25,"52 week low",TRUE)</f>
        <v>41.030099999999997</v>
      </c>
      <c r="I25" s="3" cm="1">
        <f t="array" ref="I25">_FV(B25,"Market cap",TRUE)/1000000</f>
        <v>106.45678932</v>
      </c>
      <c r="J25" s="14" cm="1">
        <f t="array" ref="J25">_FV(B25,"Volume")</f>
        <v>35184</v>
      </c>
      <c r="K25" s="14" cm="1">
        <f t="array" ref="K25">_FV(B25,"Volume average",TRUE)</f>
        <v>10762</v>
      </c>
      <c r="L25" s="28">
        <f t="shared" si="0"/>
        <v>0.49171577999999999</v>
      </c>
      <c r="P25" s="7">
        <f t="shared" si="1"/>
        <v>3.269280802824754</v>
      </c>
      <c r="Q25" s="7">
        <f t="shared" si="2"/>
        <v>0.16765156489384991</v>
      </c>
      <c r="R25" s="7">
        <f t="shared" si="3"/>
        <v>0.11357271856515094</v>
      </c>
      <c r="S25" s="16">
        <f t="shared" si="4"/>
        <v>44929</v>
      </c>
      <c r="T25" cm="1" vm="2">
        <f t="array" aca="1" ref="T25:U25" ca="1">_xlfn.STOCKHISTORY(B25,S25,S25,0,0 )</f>
        <v>44929</v>
      </c>
      <c r="U25" s="17" vm="49">
        <f ca="1"/>
        <v>47.86</v>
      </c>
      <c r="V25" s="7">
        <f t="shared" ca="1" si="5"/>
        <v>-4.5340576681989209E-2</v>
      </c>
    </row>
    <row r="26" spans="1:22" x14ac:dyDescent="0.25">
      <c r="A26" t="s">
        <v>104</v>
      </c>
      <c r="B26" t="e" vm="50">
        <v>#VALUE!</v>
      </c>
      <c r="D26" t="str" cm="1">
        <f t="array" ref="D26">_FV(B26,"Ticker symbol",TRUE)</f>
        <v>EWO</v>
      </c>
      <c r="E26" cm="1">
        <f t="array" ref="E26">_FV(B26,"Price")</f>
        <v>21.153099999999998</v>
      </c>
      <c r="F26" s="1" cm="1">
        <f t="array" ref="F26">_FV(B26,"Change (%)",TRUE)</f>
        <v>7.8279999999999999E-3</v>
      </c>
      <c r="G26" s="2" cm="1">
        <f t="array" ref="G26">_FV(B26,"52 week high",TRUE)</f>
        <v>21.799900000000001</v>
      </c>
      <c r="H26" s="2" cm="1">
        <f t="array" ref="H26">_FV(B26,"52 week low",TRUE)</f>
        <v>18.489999999999998</v>
      </c>
      <c r="I26" s="3" cm="1">
        <f t="array" ref="I26">_FV(B26,"Market cap",TRUE)/1000000</f>
        <v>53.460600460000002</v>
      </c>
      <c r="J26" s="14" cm="1">
        <f t="array" ref="J26">_FV(B26,"Volume")</f>
        <v>7433</v>
      </c>
      <c r="K26" s="14" cm="1">
        <f t="array" ref="K26">_FV(B26,"Volume average",TRUE)</f>
        <v>55392</v>
      </c>
      <c r="L26" s="28">
        <f t="shared" si="0"/>
        <v>1.1717125152000001</v>
      </c>
      <c r="P26" s="7">
        <f t="shared" si="1"/>
        <v>0.13418905257076835</v>
      </c>
      <c r="Q26" s="7">
        <f t="shared" si="2"/>
        <v>3.0577078536952129E-2</v>
      </c>
      <c r="R26" s="7">
        <f t="shared" si="3"/>
        <v>0.14402920497566263</v>
      </c>
      <c r="S26" s="16">
        <f t="shared" si="4"/>
        <v>44929</v>
      </c>
      <c r="T26" cm="1" vm="2">
        <f t="array" aca="1" ref="T26:U26" ca="1">_xlfn.STOCKHISTORY(B26,S26,S26,0,0 )</f>
        <v>44929</v>
      </c>
      <c r="U26" s="17" vm="51">
        <f ca="1"/>
        <v>19.260000000000002</v>
      </c>
      <c r="V26" s="7">
        <f t="shared" ca="1" si="5"/>
        <v>9.8291796469366366E-2</v>
      </c>
    </row>
    <row r="27" spans="1:22" x14ac:dyDescent="0.25">
      <c r="A27" t="s">
        <v>33</v>
      </c>
      <c r="B27" t="e" vm="52">
        <v>#VALUE!</v>
      </c>
      <c r="D27" t="str" cm="1">
        <f t="array" ref="D27">_FV(B27,"Ticker symbol",TRUE)</f>
        <v>PGAL</v>
      </c>
      <c r="E27" cm="1">
        <f t="array" ref="E27">_FV(B27,"Price")</f>
        <v>10.493499999999999</v>
      </c>
      <c r="F27" s="1" cm="1">
        <f t="array" ref="F27">_FV(B27,"Change (%)",TRUE)</f>
        <v>1.0457000000000001E-2</v>
      </c>
      <c r="G27" s="2" cm="1">
        <f t="array" ref="G27">_FV(B27,"52 week high",TRUE)</f>
        <v>11.12</v>
      </c>
      <c r="H27" s="2" cm="1">
        <f t="array" ref="H27">_FV(B27,"52 week low",TRUE)</f>
        <v>9.0998999999999999</v>
      </c>
      <c r="I27" s="3" cm="1">
        <f t="array" ref="I27">_FV(B27,"Market cap",TRUE)/1000000</f>
        <v>8.3779000000000003</v>
      </c>
      <c r="J27" s="14" cm="1">
        <f t="array" ref="J27">_FV(B27,"Volume")</f>
        <v>3236</v>
      </c>
      <c r="K27" s="14" cm="1">
        <f t="array" ref="K27">_FV(B27,"Volume average",TRUE)</f>
        <v>2820</v>
      </c>
      <c r="L27" s="28">
        <f t="shared" si="0"/>
        <v>2.9591669999999997E-2</v>
      </c>
      <c r="P27" s="7">
        <f t="shared" si="1"/>
        <v>1.1475177304964539</v>
      </c>
      <c r="Q27" s="7">
        <f t="shared" si="2"/>
        <v>5.9703626054224079E-2</v>
      </c>
      <c r="R27" s="7">
        <f t="shared" si="3"/>
        <v>0.15314454004989053</v>
      </c>
      <c r="S27" s="16">
        <f t="shared" si="4"/>
        <v>44929</v>
      </c>
      <c r="T27" cm="1" vm="2">
        <f t="array" aca="1" ref="T27:U27" ca="1">_xlfn.STOCKHISTORY(B27,S27,S27,0,0 )</f>
        <v>44929</v>
      </c>
      <c r="U27" s="17" vm="53">
        <f ca="1"/>
        <v>10.119999999999999</v>
      </c>
      <c r="V27" s="7">
        <f t="shared" ca="1" si="5"/>
        <v>3.690711462450591E-2</v>
      </c>
    </row>
    <row r="28" spans="1:22" x14ac:dyDescent="0.25">
      <c r="A28" t="s">
        <v>109</v>
      </c>
      <c r="B28" t="e" vm="54">
        <v>#VALUE!</v>
      </c>
      <c r="D28" t="str" cm="1">
        <f t="array" ref="D28">_FV(B28,"Ticker symbol",TRUE)</f>
        <v>EIDO</v>
      </c>
      <c r="E28" cm="1">
        <f t="array" ref="E28">_FV(B28,"Price")</f>
        <v>21.85</v>
      </c>
      <c r="F28" s="1" cm="1">
        <f t="array" ref="F28">_FV(B28,"Change (%)",TRUE)</f>
        <v>6.9120000000000006E-3</v>
      </c>
      <c r="G28" s="2" cm="1">
        <f t="array" ref="G28">_FV(B28,"52 week high",TRUE)</f>
        <v>24.78</v>
      </c>
      <c r="H28" s="2" cm="1">
        <f t="array" ref="H28">_FV(B28,"52 week low",TRUE)</f>
        <v>19.945</v>
      </c>
      <c r="I28" s="3" cm="1">
        <f t="array" ref="I28">_FV(B28,"Market cap",TRUE)/1000000</f>
        <v>383.34933337000001</v>
      </c>
      <c r="J28" s="14" cm="1">
        <f t="array" ref="J28">_FV(B28,"Volume")</f>
        <v>3</v>
      </c>
      <c r="K28" s="14" cm="1">
        <f t="array" ref="K28">_FV(B28,"Volume average",TRUE)</f>
        <v>423172</v>
      </c>
      <c r="L28" s="28">
        <f t="shared" si="0"/>
        <v>9.2463082000000014</v>
      </c>
      <c r="P28" s="7">
        <f t="shared" si="1"/>
        <v>7.0893159282750276E-6</v>
      </c>
      <c r="Q28" s="7">
        <f t="shared" si="2"/>
        <v>0.13409610983981701</v>
      </c>
      <c r="R28" s="7">
        <f t="shared" si="3"/>
        <v>9.5512659814489975E-2</v>
      </c>
      <c r="S28" s="16">
        <f t="shared" si="4"/>
        <v>44929</v>
      </c>
      <c r="T28" cm="1" vm="2">
        <f t="array" aca="1" ref="T28:U28" ca="1">_xlfn.STOCKHISTORY(B28,S28,S28,0,0 )</f>
        <v>44929</v>
      </c>
      <c r="U28" s="17" vm="55">
        <f ca="1"/>
        <v>22.42</v>
      </c>
      <c r="V28" s="7">
        <f t="shared" ca="1" si="5"/>
        <v>-2.5423728813559365E-2</v>
      </c>
    </row>
    <row r="29" spans="1:22" x14ac:dyDescent="0.25">
      <c r="A29" t="s">
        <v>32</v>
      </c>
      <c r="B29" t="e" vm="56">
        <v>#VALUE!</v>
      </c>
      <c r="D29" t="str" cm="1">
        <f t="array" ref="D29">_FV(B29,"Ticker symbol",TRUE)</f>
        <v>EWA</v>
      </c>
      <c r="E29" cm="1">
        <f t="array" ref="E29">_FV(B29,"Price")</f>
        <v>22.51</v>
      </c>
      <c r="F29" s="1" cm="1">
        <f t="array" ref="F29">_FV(B29,"Change (%)",TRUE)</f>
        <v>1.1231E-2</v>
      </c>
      <c r="G29" s="2" cm="1">
        <f t="array" ref="G29">_FV(B29,"52 week high",TRUE)</f>
        <v>25.22</v>
      </c>
      <c r="H29" s="2" cm="1">
        <f t="array" ref="H29">_FV(B29,"52 week low",TRUE)</f>
        <v>20.46</v>
      </c>
      <c r="I29" s="3" cm="1">
        <f t="array" ref="I29">_FV(B29,"Market cap",TRUE)/1000000</f>
        <v>1867.82716054</v>
      </c>
      <c r="J29" s="14" cm="1">
        <f t="array" ref="J29">_FV(B29,"Volume")</f>
        <v>20</v>
      </c>
      <c r="K29" s="14" cm="1">
        <f t="array" ref="K29">_FV(B29,"Volume average",TRUE)</f>
        <v>1903110</v>
      </c>
      <c r="L29" s="28">
        <f t="shared" si="0"/>
        <v>42.839006099999999</v>
      </c>
      <c r="P29" s="7">
        <f t="shared" si="1"/>
        <v>1.0509114029141773E-5</v>
      </c>
      <c r="Q29" s="7">
        <f t="shared" si="2"/>
        <v>0.12039093736117268</v>
      </c>
      <c r="R29" s="7">
        <f t="shared" si="3"/>
        <v>0.10019550342131001</v>
      </c>
      <c r="S29" s="16">
        <f t="shared" si="4"/>
        <v>44929</v>
      </c>
      <c r="T29" cm="1" vm="2">
        <f t="array" aca="1" ref="T29:U29" ca="1">_xlfn.STOCKHISTORY(B29,S29,S29,0,0 )</f>
        <v>44929</v>
      </c>
      <c r="U29" s="17" vm="57">
        <f ca="1"/>
        <v>21.97</v>
      </c>
      <c r="V29" s="7">
        <f t="shared" ca="1" si="5"/>
        <v>2.4578971324533683E-2</v>
      </c>
    </row>
    <row r="30" spans="1:22" x14ac:dyDescent="0.25">
      <c r="A30" t="s">
        <v>31</v>
      </c>
      <c r="B30" t="e" vm="58">
        <v>#VALUE!</v>
      </c>
      <c r="D30" t="str" cm="1">
        <f t="array" ref="D30">_FV(B30,"Ticker symbol",TRUE)</f>
        <v>EPU</v>
      </c>
      <c r="E30" cm="1">
        <f t="array" ref="E30">_FV(B30,"Price")</f>
        <v>30.9</v>
      </c>
      <c r="F30" s="1" cm="1">
        <f t="array" ref="F30">_FV(B30,"Change (%)",TRUE)</f>
        <v>1.1979999999999999E-2</v>
      </c>
      <c r="G30" s="2" cm="1">
        <f t="array" ref="G30">_FV(B30,"52 week high",TRUE)</f>
        <v>33.889499999999998</v>
      </c>
      <c r="H30" s="2" cm="1">
        <f t="array" ref="H30">_FV(B30,"52 week low",TRUE)</f>
        <v>27.62</v>
      </c>
      <c r="I30" s="3" cm="1">
        <f t="array" ref="I30">_FV(B30,"Market cap",TRUE)/1000000</f>
        <v>88.861710319999986</v>
      </c>
      <c r="J30" s="14" cm="1">
        <f t="array" ref="J30">_FV(B30,"Volume")</f>
        <v>7275</v>
      </c>
      <c r="K30" s="14" cm="1">
        <f t="array" ref="K30">_FV(B30,"Volume average",TRUE)</f>
        <v>15576</v>
      </c>
      <c r="L30" s="28">
        <f t="shared" si="0"/>
        <v>0.48129839999999996</v>
      </c>
      <c r="P30" s="7">
        <f t="shared" si="1"/>
        <v>0.46706471494607088</v>
      </c>
      <c r="Q30" s="7">
        <f t="shared" si="2"/>
        <v>9.6747572815534033E-2</v>
      </c>
      <c r="R30" s="7">
        <f t="shared" si="3"/>
        <v>0.11875452570601008</v>
      </c>
      <c r="S30" s="16">
        <f t="shared" si="4"/>
        <v>44929</v>
      </c>
      <c r="T30" cm="1" vm="2">
        <f t="array" aca="1" ref="T30:U30" ca="1">_xlfn.STOCKHISTORY(B30,S30,S30,0,0 )</f>
        <v>44929</v>
      </c>
      <c r="U30" s="17" vm="59">
        <f ca="1"/>
        <v>28.97</v>
      </c>
      <c r="V30" s="7">
        <f t="shared" ca="1" si="5"/>
        <v>6.6620642043493161E-2</v>
      </c>
    </row>
    <row r="31" spans="1:22" x14ac:dyDescent="0.25">
      <c r="A31" t="s">
        <v>107</v>
      </c>
      <c r="B31" t="e" vm="60">
        <v>#VALUE!</v>
      </c>
      <c r="D31" t="str" cm="1">
        <f t="array" ref="D31">_FV(B31,"Ticker symbol",TRUE)</f>
        <v>EWK</v>
      </c>
      <c r="E31" cm="1">
        <f t="array" ref="E31">_FV(B31,"Price")</f>
        <v>18.095300000000002</v>
      </c>
      <c r="F31" s="1" cm="1">
        <f t="array" ref="F31">_FV(B31,"Change (%)",TRUE)</f>
        <v>-1.4970000000000001E-2</v>
      </c>
      <c r="G31" s="2" cm="1">
        <f t="array" ref="G31">_FV(B31,"52 week high",TRUE)</f>
        <v>19.39</v>
      </c>
      <c r="H31" s="2" cm="1">
        <f t="array" ref="H31">_FV(B31,"52 week low",TRUE)</f>
        <v>16.170000000000002</v>
      </c>
      <c r="I31" s="3" cm="1">
        <f t="array" ref="I31">_FV(B31,"Market cap",TRUE)/1000000</f>
        <v>17.434941129999999</v>
      </c>
      <c r="J31" s="14" cm="1">
        <f t="array" ref="J31">_FV(B31,"Volume")</f>
        <v>663</v>
      </c>
      <c r="K31" s="14" cm="1">
        <f t="array" ref="K31">_FV(B31,"Volume average",TRUE)</f>
        <v>3250</v>
      </c>
      <c r="L31" s="28">
        <f t="shared" si="0"/>
        <v>5.8809725000000007E-2</v>
      </c>
      <c r="P31" s="7">
        <f t="shared" si="1"/>
        <v>0.20399999999999999</v>
      </c>
      <c r="Q31" s="7">
        <f t="shared" si="2"/>
        <v>7.1548965753538196E-2</v>
      </c>
      <c r="R31" s="7">
        <f t="shared" si="3"/>
        <v>0.11906617192331481</v>
      </c>
      <c r="S31" s="16">
        <f t="shared" si="4"/>
        <v>44929</v>
      </c>
      <c r="T31" cm="1" vm="2">
        <f t="array" aca="1" ref="T31:U31" ca="1">_xlfn.STOCKHISTORY(B31,S31,S31,0,0 )</f>
        <v>44929</v>
      </c>
      <c r="U31" s="17" vm="61">
        <f ca="1"/>
        <v>17.97</v>
      </c>
      <c r="V31" s="7">
        <f t="shared" ca="1" si="5"/>
        <v>6.9727323316639556E-3</v>
      </c>
    </row>
    <row r="32" spans="1:22" x14ac:dyDescent="0.25">
      <c r="A32" t="s">
        <v>41</v>
      </c>
      <c r="B32" t="e" vm="62">
        <v>#VALUE!</v>
      </c>
      <c r="D32" t="str" cm="1">
        <f t="array" ref="D32">_FV(B32,"Ticker symbol",TRUE)</f>
        <v>QAT</v>
      </c>
      <c r="E32" cm="1">
        <f t="array" ref="E32">_FV(B32,"Price")</f>
        <v>17.329999999999998</v>
      </c>
      <c r="F32" s="1" cm="1">
        <f t="array" ref="F32">_FV(B32,"Change (%)",TRUE)</f>
        <v>-1.7280000000000002E-3</v>
      </c>
      <c r="G32" s="2" cm="1">
        <f t="array" ref="G32">_FV(B32,"52 week high",TRUE)</f>
        <v>20.73</v>
      </c>
      <c r="H32" s="2" cm="1">
        <f t="array" ref="H32">_FV(B32,"52 week low",TRUE)</f>
        <v>15.66</v>
      </c>
      <c r="I32" s="3" cm="1">
        <f t="array" ref="I32">_FV(B32,"Market cap",TRUE)/1000000</f>
        <v>65.891727099999997</v>
      </c>
      <c r="J32" s="14" cm="1">
        <f t="array" ref="J32">_FV(B32,"Volume")</f>
        <v>4269</v>
      </c>
      <c r="K32" s="14" cm="1">
        <f t="array" ref="K32">_FV(B32,"Volume average",TRUE)</f>
        <v>19479</v>
      </c>
      <c r="L32" s="28">
        <f t="shared" si="0"/>
        <v>0.33757106999999997</v>
      </c>
      <c r="P32" s="7">
        <f t="shared" si="1"/>
        <v>0.21915909440936393</v>
      </c>
      <c r="Q32" s="7">
        <f t="shared" si="2"/>
        <v>0.19619157530294307</v>
      </c>
      <c r="R32" s="7">
        <f t="shared" si="3"/>
        <v>0.10664112388250313</v>
      </c>
      <c r="S32" s="16">
        <f t="shared" si="4"/>
        <v>44929</v>
      </c>
      <c r="T32" cm="1" vm="2">
        <f t="array" aca="1" ref="T32:U32" ca="1">_xlfn.STOCKHISTORY(B32,S32,S32,0,0 )</f>
        <v>44929</v>
      </c>
      <c r="U32" s="17" vm="63">
        <f ca="1"/>
        <v>18.63</v>
      </c>
      <c r="V32" s="7">
        <f t="shared" ca="1" si="5"/>
        <v>-6.9779924852388708E-2</v>
      </c>
    </row>
    <row r="33" spans="1:22" x14ac:dyDescent="0.25">
      <c r="A33" t="s">
        <v>108</v>
      </c>
      <c r="B33" t="e" vm="64">
        <v>#VALUE!</v>
      </c>
      <c r="D33" t="str" cm="1">
        <f t="array" ref="D33">_FV(B33,"Ticker symbol",TRUE)</f>
        <v>EWS</v>
      </c>
      <c r="E33" cm="1">
        <f t="array" ref="E33">_FV(B33,"Price")</f>
        <v>18.02</v>
      </c>
      <c r="F33" s="1" cm="1">
        <f t="array" ref="F33">_FV(B33,"Change (%)",TRUE)</f>
        <v>5.5520000000000005E-4</v>
      </c>
      <c r="G33" s="2" cm="1">
        <f t="array" ref="G33">_FV(B33,"52 week high",TRUE)</f>
        <v>20.54</v>
      </c>
      <c r="H33" s="2" cm="1">
        <f t="array" ref="H33">_FV(B33,"52 week low",TRUE)</f>
        <v>17.22</v>
      </c>
      <c r="I33" s="3" cm="1">
        <f t="array" ref="I33">_FV(B33,"Market cap",TRUE)/1000000</f>
        <v>452.45214613000002</v>
      </c>
      <c r="J33" s="14" cm="1">
        <f t="array" ref="J33">_FV(B33,"Volume")</f>
        <v>591285</v>
      </c>
      <c r="K33" s="14" cm="1">
        <f t="array" ref="K33">_FV(B33,"Volume average",TRUE)</f>
        <v>403882</v>
      </c>
      <c r="L33" s="28">
        <f t="shared" si="0"/>
        <v>7.2779536399999998</v>
      </c>
      <c r="P33" s="7">
        <f t="shared" si="1"/>
        <v>1.464004337900674</v>
      </c>
      <c r="Q33" s="7">
        <f t="shared" si="2"/>
        <v>0.13984461709211993</v>
      </c>
      <c r="R33" s="7">
        <f t="shared" si="3"/>
        <v>4.6457607433217252E-2</v>
      </c>
      <c r="S33" s="16">
        <f t="shared" si="4"/>
        <v>44929</v>
      </c>
      <c r="T33" cm="1" vm="2">
        <f t="array" aca="1" ref="T33:U33" ca="1">_xlfn.STOCKHISTORY(B33,S33,S33,0,0 )</f>
        <v>44929</v>
      </c>
      <c r="U33" s="17" vm="65">
        <f ca="1"/>
        <v>18.82</v>
      </c>
      <c r="V33" s="7">
        <f t="shared" ca="1" si="5"/>
        <v>-4.2507970244420878E-2</v>
      </c>
    </row>
    <row r="34" spans="1:22" x14ac:dyDescent="0.25">
      <c r="A34" t="s">
        <v>35</v>
      </c>
      <c r="B34" t="e" vm="66">
        <v>#VALUE!</v>
      </c>
      <c r="D34" t="str" cm="1">
        <f t="array" ref="D34">_FV(B34,"Ticker symbol",TRUE)</f>
        <v>EPHE</v>
      </c>
      <c r="E34" cm="1">
        <f t="array" ref="E34">_FV(B34,"Price")</f>
        <v>25.31</v>
      </c>
      <c r="F34" s="1" cm="1">
        <f t="array" ref="F34">_FV(B34,"Change (%)",TRUE)</f>
        <v>1.1591000000000001E-2</v>
      </c>
      <c r="G34" s="2" cm="1">
        <f t="array" ref="G34">_FV(B34,"52 week high",TRUE)</f>
        <v>29.395</v>
      </c>
      <c r="H34" s="2" cm="1">
        <f t="array" ref="H34">_FV(B34,"52 week low",TRUE)</f>
        <v>23.15</v>
      </c>
      <c r="I34" s="3" cm="1">
        <f t="array" ref="I34">_FV(B34,"Market cap",TRUE)/1000000</f>
        <v>87.213907050000003</v>
      </c>
      <c r="J34" s="14" cm="1">
        <f t="array" ref="J34">_FV(B34,"Volume")</f>
        <v>17579</v>
      </c>
      <c r="K34" s="14" cm="1">
        <f t="array" ref="K34">_FV(B34,"Volume average",TRUE)</f>
        <v>31535</v>
      </c>
      <c r="L34" s="28">
        <f t="shared" si="0"/>
        <v>0.79815084999999997</v>
      </c>
      <c r="P34" s="7">
        <f t="shared" si="1"/>
        <v>0.55744410971935943</v>
      </c>
      <c r="Q34" s="7">
        <f t="shared" si="2"/>
        <v>0.16139865665744768</v>
      </c>
      <c r="R34" s="7">
        <f t="shared" si="3"/>
        <v>9.3304535637149133E-2</v>
      </c>
      <c r="S34" s="16">
        <f t="shared" si="4"/>
        <v>44929</v>
      </c>
      <c r="T34" cm="1" vm="2">
        <f t="array" aca="1" ref="T34:U34" ca="1">_xlfn.STOCKHISTORY(B34,S34,S34,0,0 )</f>
        <v>44929</v>
      </c>
      <c r="U34" s="17" vm="67">
        <f ca="1"/>
        <v>26.54</v>
      </c>
      <c r="V34" s="7">
        <f t="shared" ca="1" si="5"/>
        <v>-4.634513941220797E-2</v>
      </c>
    </row>
    <row r="35" spans="1:22" x14ac:dyDescent="0.25">
      <c r="A35" t="s">
        <v>38</v>
      </c>
      <c r="B35" t="e" vm="68">
        <v>#VALUE!</v>
      </c>
      <c r="D35" t="str" cm="1">
        <f t="array" ref="D35">_FV(B35,"Ticker symbol",TRUE)</f>
        <v>VNM</v>
      </c>
      <c r="E35" cm="1">
        <f t="array" ref="E35">_FV(B35,"Price")</f>
        <v>13.16</v>
      </c>
      <c r="F35" s="1" cm="1">
        <f t="array" ref="F35">_FV(B35,"Change (%)",TRUE)</f>
        <v>7.6570000000000006E-3</v>
      </c>
      <c r="G35" s="2" cm="1">
        <f t="array" ref="G35">_FV(B35,"52 week high",TRUE)</f>
        <v>15.645</v>
      </c>
      <c r="H35" s="2" cm="1">
        <f t="array" ref="H35">_FV(B35,"52 week low",TRUE)</f>
        <v>11.16</v>
      </c>
      <c r="I35" s="3" cm="1">
        <f t="array" ref="I35">_FV(B35,"Market cap",TRUE)/1000000</f>
        <v>482.65668072000005</v>
      </c>
      <c r="J35" s="14" cm="1">
        <f t="array" ref="J35">_FV(B35,"Volume")</f>
        <v>70</v>
      </c>
      <c r="K35" s="14" cm="1">
        <f t="array" ref="K35">_FV(B35,"Volume average",TRUE)</f>
        <v>447569</v>
      </c>
      <c r="L35" s="28">
        <f t="shared" si="0"/>
        <v>5.8900080399999997</v>
      </c>
      <c r="P35" s="7">
        <f t="shared" si="1"/>
        <v>1.5640046562652909E-4</v>
      </c>
      <c r="Q35" s="7">
        <f t="shared" si="2"/>
        <v>0.18882978723404253</v>
      </c>
      <c r="R35" s="7">
        <f t="shared" si="3"/>
        <v>0.17921146953405009</v>
      </c>
      <c r="S35" s="16">
        <f t="shared" si="4"/>
        <v>44929</v>
      </c>
      <c r="T35" cm="1" vm="2">
        <f t="array" aca="1" ref="T35:U35" ca="1">_xlfn.STOCKHISTORY(B35,S35,S35,0,0 )</f>
        <v>44929</v>
      </c>
      <c r="U35" s="17" vm="69">
        <f ca="1"/>
        <v>12.31</v>
      </c>
      <c r="V35" s="7">
        <f t="shared" ca="1" si="5"/>
        <v>6.9049553208773373E-2</v>
      </c>
    </row>
    <row r="36" spans="1:22" x14ac:dyDescent="0.25">
      <c r="A36" t="s">
        <v>40</v>
      </c>
      <c r="B36" t="e" vm="70">
        <v>#VALUE!</v>
      </c>
      <c r="D36" t="str" cm="1">
        <f t="array" ref="D36">_FV(B36,"Ticker symbol",TRUE)</f>
        <v>EIS</v>
      </c>
      <c r="E36" cm="1">
        <f t="array" ref="E36">_FV(B36,"Price")</f>
        <v>54.99</v>
      </c>
      <c r="F36" s="1" cm="1">
        <f t="array" ref="F36">_FV(B36,"Change (%)",TRUE)</f>
        <v>1.1217E-2</v>
      </c>
      <c r="G36" s="2" cm="1">
        <f t="array" ref="G36">_FV(B36,"52 week high",TRUE)</f>
        <v>61.88</v>
      </c>
      <c r="H36" s="2" cm="1">
        <f t="array" ref="H36">_FV(B36,"52 week low",TRUE)</f>
        <v>44.52</v>
      </c>
      <c r="I36" s="3" cm="1">
        <f t="array" ref="I36">_FV(B36,"Market cap",TRUE)/1000000</f>
        <v>111.73664798</v>
      </c>
      <c r="J36" s="14" cm="1">
        <f t="array" ref="J36">_FV(B36,"Volume")</f>
        <v>5</v>
      </c>
      <c r="K36" s="14" cm="1">
        <f t="array" ref="K36">_FV(B36,"Volume average",TRUE)</f>
        <v>37523</v>
      </c>
      <c r="L36" s="28">
        <f t="shared" si="0"/>
        <v>2.0633897700000001</v>
      </c>
      <c r="P36" s="7">
        <f t="shared" si="1"/>
        <v>1.3325160568184845E-4</v>
      </c>
      <c r="Q36" s="7">
        <f t="shared" si="2"/>
        <v>0.12529550827423175</v>
      </c>
      <c r="R36" s="7">
        <f t="shared" si="3"/>
        <v>0.23517520215633425</v>
      </c>
      <c r="S36" s="16">
        <f t="shared" si="4"/>
        <v>44929</v>
      </c>
      <c r="T36" cm="1" vm="2">
        <f t="array" aca="1" ref="T36:U36" ca="1">_xlfn.STOCKHISTORY(B36,S36,S36,0,0 )</f>
        <v>44929</v>
      </c>
      <c r="U36" s="17" vm="71">
        <f ca="1"/>
        <v>56.08</v>
      </c>
      <c r="V36" s="7">
        <f t="shared" ca="1" si="5"/>
        <v>-1.9436519258202556E-2</v>
      </c>
    </row>
    <row r="37" spans="1:22" x14ac:dyDescent="0.25">
      <c r="A37" t="s">
        <v>43</v>
      </c>
      <c r="B37" t="e" vm="72">
        <v>#VALUE!</v>
      </c>
      <c r="D37" t="str" cm="1">
        <f t="array" ref="D37">_FV(B37,"Ticker symbol",TRUE)</f>
        <v>GXG</v>
      </c>
      <c r="E37" cm="1">
        <f t="array" ref="E37">_FV(B37,"Price")</f>
        <v>22.02</v>
      </c>
      <c r="F37" s="1" cm="1">
        <f t="array" ref="F37">_FV(B37,"Change (%)",TRUE)</f>
        <v>9.6290000000000004E-3</v>
      </c>
      <c r="G37" s="2" cm="1">
        <f t="array" ref="G37">_FV(B37,"52 week high",TRUE)</f>
        <v>23.11</v>
      </c>
      <c r="H37" s="2" cm="1">
        <f t="array" ref="H37">_FV(B37,"52 week low",TRUE)</f>
        <v>17.52</v>
      </c>
      <c r="I37" s="3" cm="1">
        <f t="array" ref="I37">_FV(B37,"Market cap",TRUE)/1000000</f>
        <v>29.842600000000001</v>
      </c>
      <c r="J37" s="14" cm="1">
        <f t="array" ref="J37">_FV(B37,"Volume")</f>
        <v>20508</v>
      </c>
      <c r="K37" s="14" cm="1">
        <f t="array" ref="K37">_FV(B37,"Volume average",TRUE)</f>
        <v>19642</v>
      </c>
      <c r="L37" s="28">
        <f t="shared" si="0"/>
        <v>0.43251683999999996</v>
      </c>
      <c r="P37" s="7">
        <f t="shared" si="1"/>
        <v>1.044089196619489</v>
      </c>
      <c r="Q37" s="7">
        <f t="shared" si="2"/>
        <v>4.950045413260673E-2</v>
      </c>
      <c r="R37" s="7">
        <f t="shared" si="3"/>
        <v>0.25684931506849318</v>
      </c>
      <c r="S37" s="16">
        <f t="shared" si="4"/>
        <v>44929</v>
      </c>
      <c r="T37" cm="1" vm="2">
        <f t="array" aca="1" ref="T37:U37" ca="1">_xlfn.STOCKHISTORY(B37,S37,S37,0,0 )</f>
        <v>44929</v>
      </c>
      <c r="U37" s="17" vm="73">
        <f ca="1"/>
        <v>19.760000000000002</v>
      </c>
      <c r="V37" s="7">
        <f t="shared" ca="1" si="5"/>
        <v>0.11437246963562742</v>
      </c>
    </row>
    <row r="38" spans="1:22" x14ac:dyDescent="0.25">
      <c r="A38" t="s">
        <v>48</v>
      </c>
      <c r="B38" t="e" vm="74">
        <v>#VALUE!</v>
      </c>
      <c r="D38" t="str" cm="1">
        <f t="array" ref="D38">_FV(B38,"Ticker symbol",TRUE)</f>
        <v>INDA</v>
      </c>
      <c r="E38" cm="1">
        <f t="array" ref="E38">_FV(B38,"Price")</f>
        <v>45.49</v>
      </c>
      <c r="F38" s="1" cm="1">
        <f t="array" ref="F38">_FV(B38,"Change (%)",TRUE)</f>
        <v>8.8710000000000004E-3</v>
      </c>
      <c r="G38" s="2" cm="1">
        <f t="array" ref="G38">_FV(B38,"52 week high",TRUE)</f>
        <v>45.53</v>
      </c>
      <c r="H38" s="2" cm="1">
        <f t="array" ref="H38">_FV(B38,"52 week low",TRUE)</f>
        <v>37.765000000000001</v>
      </c>
      <c r="I38" s="3" cm="1">
        <f t="array" ref="I38">_FV(B38,"Market cap",TRUE)/1000000</f>
        <v>5892.7049107900002</v>
      </c>
      <c r="J38" s="14" cm="1">
        <f t="array" ref="J38">_FV(B38,"Volume")</f>
        <v>1461</v>
      </c>
      <c r="K38" s="14" cm="1">
        <f t="array" ref="K38">_FV(B38,"Volume average",TRUE)</f>
        <v>2726118</v>
      </c>
      <c r="L38" s="28">
        <f t="shared" si="0"/>
        <v>124.01110782000001</v>
      </c>
      <c r="P38" s="7">
        <f t="shared" si="1"/>
        <v>5.3592691145430975E-4</v>
      </c>
      <c r="Q38" s="7">
        <f t="shared" si="2"/>
        <v>8.7931413497477351E-4</v>
      </c>
      <c r="R38" s="7">
        <f t="shared" si="3"/>
        <v>0.20455448166291545</v>
      </c>
      <c r="S38" s="16">
        <f t="shared" si="4"/>
        <v>44929</v>
      </c>
      <c r="T38" cm="1" vm="2">
        <f t="array" aca="1" ref="T38:U38" ca="1">_xlfn.STOCKHISTORY(B38,S38,S38,0,0 )</f>
        <v>44929</v>
      </c>
      <c r="U38" s="17" vm="75">
        <f ca="1"/>
        <v>41.9</v>
      </c>
      <c r="V38" s="7">
        <f t="shared" ca="1" si="5"/>
        <v>8.5680190930787603E-2</v>
      </c>
    </row>
    <row r="39" spans="1:22" x14ac:dyDescent="0.25">
      <c r="A39" t="s">
        <v>49</v>
      </c>
      <c r="B39" t="e" vm="76">
        <v>#VALUE!</v>
      </c>
      <c r="D39" t="str" cm="1">
        <f t="array" ref="D39">_FV(B39,"Ticker symbol",TRUE)</f>
        <v>UAE</v>
      </c>
      <c r="E39" cm="1">
        <f t="array" ref="E39">_FV(B39,"Price")</f>
        <v>14.9</v>
      </c>
      <c r="F39" s="1" cm="1">
        <f t="array" ref="F39">_FV(B39,"Change (%)",TRUE)</f>
        <v>4.7199999999999994E-3</v>
      </c>
      <c r="G39" s="2" cm="1">
        <f t="array" ref="G39">_FV(B39,"52 week high",TRUE)</f>
        <v>15.935</v>
      </c>
      <c r="H39" s="2" cm="1">
        <f t="array" ref="H39">_FV(B39,"52 week low",TRUE)</f>
        <v>13.31</v>
      </c>
      <c r="I39" s="3" cm="1">
        <f t="array" ref="I39">_FV(B39,"Market cap",TRUE)/1000000</f>
        <v>35.044764110000003</v>
      </c>
      <c r="J39" s="14" cm="1">
        <f t="array" ref="J39">_FV(B39,"Volume")</f>
        <v>45890</v>
      </c>
      <c r="K39" s="14" cm="1">
        <f t="array" ref="K39">_FV(B39,"Volume average",TRUE)</f>
        <v>19105</v>
      </c>
      <c r="L39" s="28">
        <f t="shared" si="0"/>
        <v>0.28466449999999999</v>
      </c>
      <c r="P39" s="7">
        <f t="shared" si="1"/>
        <v>2.4019890081130595</v>
      </c>
      <c r="Q39" s="7">
        <f t="shared" si="2"/>
        <v>6.9463087248322175E-2</v>
      </c>
      <c r="R39" s="7">
        <f t="shared" si="3"/>
        <v>0.11945905334335083</v>
      </c>
      <c r="S39" s="16">
        <f t="shared" si="4"/>
        <v>44929</v>
      </c>
      <c r="T39" cm="1" vm="2">
        <f t="array" aca="1" ref="T39:U39" ca="1">_xlfn.STOCKHISTORY(B39,S39,S39,0,0 )</f>
        <v>44929</v>
      </c>
      <c r="U39" s="17" vm="77">
        <f ca="1"/>
        <v>15.09</v>
      </c>
      <c r="V39" s="7">
        <f t="shared" ca="1" si="5"/>
        <v>-1.2591119946984697E-2</v>
      </c>
    </row>
    <row r="40" spans="1:22" x14ac:dyDescent="0.25">
      <c r="A40" t="s">
        <v>42</v>
      </c>
      <c r="B40" t="e" vm="78">
        <v>#VALUE!</v>
      </c>
      <c r="D40" t="str" cm="1">
        <f t="array" ref="D40">_FV(B40,"Ticker symbol",TRUE)</f>
        <v>EWM</v>
      </c>
      <c r="E40" cm="1">
        <f t="array" ref="E40">_FV(B40,"Price")</f>
        <v>21.28</v>
      </c>
      <c r="F40" s="1" cm="1">
        <f t="array" ref="F40">_FV(B40,"Change (%)",TRUE)</f>
        <v>4.7210000000000004E-3</v>
      </c>
      <c r="G40" s="2" cm="1">
        <f t="array" ref="G40">_FV(B40,"52 week high",TRUE)</f>
        <v>24.119199999999999</v>
      </c>
      <c r="H40" s="2" cm="1">
        <f t="array" ref="H40">_FV(B40,"52 week low",TRUE)</f>
        <v>19.84</v>
      </c>
      <c r="I40" s="3" cm="1">
        <f t="array" ref="I40">_FV(B40,"Market cap",TRUE)/1000000</f>
        <v>229.54190281000001</v>
      </c>
      <c r="J40" s="14" cm="1">
        <f t="array" ref="J40">_FV(B40,"Volume")</f>
        <v>387642</v>
      </c>
      <c r="K40" s="14" cm="1">
        <f t="array" ref="K40">_FV(B40,"Volume average",TRUE)</f>
        <v>462410</v>
      </c>
      <c r="L40" s="28">
        <f t="shared" si="0"/>
        <v>9.8400848000000014</v>
      </c>
      <c r="P40" s="7">
        <f t="shared" si="1"/>
        <v>0.83830799506931075</v>
      </c>
      <c r="Q40" s="7">
        <f t="shared" si="2"/>
        <v>0.13342105263157888</v>
      </c>
      <c r="R40" s="7">
        <f t="shared" si="3"/>
        <v>7.258064516129048E-2</v>
      </c>
      <c r="S40" s="16">
        <f t="shared" si="4"/>
        <v>44929</v>
      </c>
      <c r="T40" cm="1" vm="2">
        <f t="array" aca="1" ref="T40:U40" ca="1">_xlfn.STOCKHISTORY(B40,S40,S40,0,0 )</f>
        <v>44929</v>
      </c>
      <c r="U40" s="17" vm="79">
        <f ca="1"/>
        <v>22.58</v>
      </c>
      <c r="V40" s="7">
        <f t="shared" ca="1" si="5"/>
        <v>-5.7573073516386075E-2</v>
      </c>
    </row>
    <row r="41" spans="1:22" x14ac:dyDescent="0.25">
      <c r="A41" t="s">
        <v>44</v>
      </c>
      <c r="B41" t="e" vm="80">
        <v>#VALUE!</v>
      </c>
      <c r="D41" t="str" cm="1">
        <f t="array" ref="D41">_FV(B41,"Ticker symbol",TRUE)</f>
        <v>NORW</v>
      </c>
      <c r="E41" cm="1">
        <f t="array" ref="E41">_FV(B41,"Price")</f>
        <v>24.73</v>
      </c>
      <c r="F41" s="1" cm="1">
        <f t="array" ref="F41">_FV(B41,"Change (%)",TRUE)</f>
        <v>-6.4280000000000006E-3</v>
      </c>
      <c r="G41" s="2" cm="1">
        <f t="array" ref="G41">_FV(B41,"52 week high",TRUE)</f>
        <v>27.1</v>
      </c>
      <c r="H41" s="2" cm="1">
        <f t="array" ref="H41">_FV(B41,"52 week low",TRUE)</f>
        <v>22.55</v>
      </c>
      <c r="I41" s="3" cm="1">
        <f t="array" ref="I41">_FV(B41,"Market cap",TRUE)/1000000</f>
        <v>54.065399999999997</v>
      </c>
      <c r="J41" s="14" cm="1">
        <f t="array" ref="J41">_FV(B41,"Volume")</f>
        <v>2672</v>
      </c>
      <c r="K41" s="14" cm="1">
        <f t="array" ref="K41">_FV(B41,"Volume average",TRUE)</f>
        <v>13993</v>
      </c>
      <c r="L41" s="28">
        <f t="shared" si="0"/>
        <v>0.34604689</v>
      </c>
      <c r="P41" s="7">
        <f t="shared" si="1"/>
        <v>0.19095261916672623</v>
      </c>
      <c r="Q41" s="7">
        <f t="shared" si="2"/>
        <v>9.5835018196522403E-2</v>
      </c>
      <c r="R41" s="7">
        <f t="shared" si="3"/>
        <v>9.6674057649667411E-2</v>
      </c>
      <c r="S41" s="16">
        <f t="shared" si="4"/>
        <v>44929</v>
      </c>
      <c r="T41" cm="1" vm="2">
        <f t="array" aca="1" ref="T41:U41" ca="1">_xlfn.STOCKHISTORY(B41,S41,S41,0,0 )</f>
        <v>44929</v>
      </c>
      <c r="U41" s="17" vm="81">
        <f ca="1"/>
        <v>24.952500000000001</v>
      </c>
      <c r="V41" s="7">
        <f t="shared" ca="1" si="5"/>
        <v>-8.9169421901612589E-3</v>
      </c>
    </row>
    <row r="42" spans="1:22" x14ac:dyDescent="0.25">
      <c r="A42" t="s">
        <v>36</v>
      </c>
      <c r="B42" t="e" vm="82">
        <v>#VALUE!</v>
      </c>
      <c r="D42" t="str" cm="1">
        <f t="array" ref="D42">_FV(B42,"Ticker symbol",TRUE)</f>
        <v>MCHI</v>
      </c>
      <c r="E42" cm="1">
        <f t="array" ref="E42">_FV(B42,"Price")</f>
        <v>43.25</v>
      </c>
      <c r="F42" s="1" cm="1">
        <f t="array" ref="F42">_FV(B42,"Change (%)",TRUE)</f>
        <v>2.7820000000000002E-3</v>
      </c>
      <c r="G42" s="2" cm="1">
        <f t="array" ref="G42">_FV(B42,"52 week high",TRUE)</f>
        <v>55.886299999999999</v>
      </c>
      <c r="H42" s="2" cm="1">
        <f t="array" ref="H42">_FV(B42,"52 week low",TRUE)</f>
        <v>40.54</v>
      </c>
      <c r="I42" s="3" cm="1">
        <f t="array" ref="I42">_FV(B42,"Market cap",TRUE)/1000000</f>
        <v>6417.4346111499999</v>
      </c>
      <c r="J42" s="14" cm="1">
        <f t="array" ref="J42">_FV(B42,"Volume")</f>
        <v>1244</v>
      </c>
      <c r="K42" s="14" cm="1">
        <f t="array" ref="K42">_FV(B42,"Volume average",TRUE)</f>
        <v>4349365</v>
      </c>
      <c r="L42" s="28">
        <f t="shared" si="0"/>
        <v>188.11003625000001</v>
      </c>
      <c r="P42" s="7">
        <f t="shared" si="1"/>
        <v>2.8601876365860301E-4</v>
      </c>
      <c r="Q42" s="7">
        <f t="shared" si="2"/>
        <v>0.29216878612716757</v>
      </c>
      <c r="R42" s="7">
        <f t="shared" si="3"/>
        <v>6.6847557967439686E-2</v>
      </c>
      <c r="S42" s="16">
        <f t="shared" si="4"/>
        <v>44929</v>
      </c>
      <c r="T42" cm="1" vm="2">
        <f t="array" aca="1" ref="T42:U42" ca="1">_xlfn.STOCKHISTORY(B42,S42,S42,0,0 )</f>
        <v>44929</v>
      </c>
      <c r="U42" s="17" vm="83">
        <f ca="1"/>
        <v>49.11</v>
      </c>
      <c r="V42" s="7">
        <f t="shared" ca="1" si="5"/>
        <v>-0.11932396660557931</v>
      </c>
    </row>
    <row r="43" spans="1:22" x14ac:dyDescent="0.25">
      <c r="A43" t="s">
        <v>47</v>
      </c>
      <c r="B43" t="e" vm="84">
        <v>#VALUE!</v>
      </c>
      <c r="D43" t="str" cm="1">
        <f t="array" ref="D43">_FV(B43,"Ticker symbol",TRUE)</f>
        <v>EWH</v>
      </c>
      <c r="E43" cm="1">
        <f t="array" ref="E43">_FV(B43,"Price")</f>
        <v>17.3</v>
      </c>
      <c r="F43" s="1" cm="1">
        <f t="array" ref="F43">_FV(B43,"Change (%)",TRUE)</f>
        <v>-6.3180000000000007E-3</v>
      </c>
      <c r="G43" s="2" cm="1">
        <f t="array" ref="G43">_FV(B43,"52 week high",TRUE)</f>
        <v>22.65</v>
      </c>
      <c r="H43" s="2" cm="1">
        <f t="array" ref="H43">_FV(B43,"52 week low",TRUE)</f>
        <v>16.614999999999998</v>
      </c>
      <c r="I43" s="3" cm="1">
        <f t="array" ref="I43">_FV(B43,"Market cap",TRUE)/1000000</f>
        <v>580.59826525999995</v>
      </c>
      <c r="J43" s="14" cm="1">
        <f t="array" ref="J43">_FV(B43,"Volume")</f>
        <v>184</v>
      </c>
      <c r="K43" s="14" cm="1">
        <f t="array" ref="K43">_FV(B43,"Volume average",TRUE)</f>
        <v>2761051</v>
      </c>
      <c r="L43" s="28">
        <f t="shared" si="0"/>
        <v>47.766182300000004</v>
      </c>
      <c r="P43" s="7">
        <f t="shared" si="1"/>
        <v>6.6641289856652407E-5</v>
      </c>
      <c r="Q43" s="7">
        <f t="shared" si="2"/>
        <v>0.30924855491329462</v>
      </c>
      <c r="R43" s="7">
        <f t="shared" si="3"/>
        <v>4.1227806199217731E-2</v>
      </c>
      <c r="S43" s="16">
        <f t="shared" si="4"/>
        <v>44929</v>
      </c>
      <c r="T43" cm="1" vm="2">
        <f t="array" aca="1" ref="T43:U43" ca="1">_xlfn.STOCKHISTORY(B43,S43,S43,0,0 )</f>
        <v>44929</v>
      </c>
      <c r="U43" s="17" vm="85">
        <f ca="1"/>
        <v>21.52</v>
      </c>
      <c r="V43" s="7">
        <f t="shared" ca="1" si="5"/>
        <v>-0.19609665427509293</v>
      </c>
    </row>
    <row r="44" spans="1:22" x14ac:dyDescent="0.25">
      <c r="A44" t="s">
        <v>46</v>
      </c>
      <c r="B44" t="e" vm="86">
        <v>#VALUE!</v>
      </c>
      <c r="D44" t="str" cm="1">
        <f t="array" ref="D44">_FV(B44,"Ticker symbol",TRUE)</f>
        <v>THD</v>
      </c>
      <c r="E44" cm="1">
        <f t="array" ref="E44">_FV(B44,"Price")</f>
        <v>63.36</v>
      </c>
      <c r="F44" s="1" cm="1">
        <f t="array" ref="F44">_FV(B44,"Change (%)",TRUE)</f>
        <v>1.7503999999999999E-2</v>
      </c>
      <c r="G44" s="2" cm="1">
        <f t="array" ref="G44">_FV(B44,"52 week high",TRUE)</f>
        <v>80.790000000000006</v>
      </c>
      <c r="H44" s="2" cm="1">
        <f t="array" ref="H44">_FV(B44,"52 week low",TRUE)</f>
        <v>58.9</v>
      </c>
      <c r="I44" s="3" cm="1">
        <f t="array" ref="I44">_FV(B44,"Market cap",TRUE)/1000000</f>
        <v>256.56733260999999</v>
      </c>
      <c r="J44" s="14" cm="1">
        <f t="array" ref="J44">_FV(B44,"Volume")</f>
        <v>20611</v>
      </c>
      <c r="K44" s="14" cm="1">
        <f t="array" ref="K44">_FV(B44,"Volume average",TRUE)</f>
        <v>86166</v>
      </c>
      <c r="L44" s="28">
        <f t="shared" si="0"/>
        <v>5.4594777599999995</v>
      </c>
      <c r="P44" s="7">
        <f t="shared" si="1"/>
        <v>0.23920107699092449</v>
      </c>
      <c r="Q44" s="7">
        <f t="shared" si="2"/>
        <v>0.27509469696969702</v>
      </c>
      <c r="R44" s="7">
        <f t="shared" si="3"/>
        <v>7.5721561969439799E-2</v>
      </c>
      <c r="S44" s="16">
        <f t="shared" si="4"/>
        <v>44929</v>
      </c>
      <c r="T44" cm="1" vm="2">
        <f t="array" aca="1" ref="T44:U44" ca="1">_xlfn.STOCKHISTORY(B44,S44,S44,0,0 )</f>
        <v>44929</v>
      </c>
      <c r="U44" s="17" vm="87">
        <f ca="1"/>
        <v>76.09</v>
      </c>
      <c r="V44" s="7">
        <f t="shared" ca="1" si="5"/>
        <v>-0.16730187935339735</v>
      </c>
    </row>
    <row r="45" spans="1:22" x14ac:dyDescent="0.25">
      <c r="A45" t="s">
        <v>45</v>
      </c>
      <c r="B45" t="e" vm="88">
        <v>#VALUE!</v>
      </c>
      <c r="D45" t="str" cm="1">
        <f t="array" ref="D45">_FV(B45,"Ticker symbol",TRUE)</f>
        <v>EZA</v>
      </c>
      <c r="E45" cm="1">
        <f t="array" ref="E45">_FV(B45,"Price")</f>
        <v>41.06</v>
      </c>
      <c r="F45" s="1" cm="1">
        <f t="array" ref="F45">_FV(B45,"Change (%)",TRUE)</f>
        <v>1.1828E-2</v>
      </c>
      <c r="G45" s="2" cm="1">
        <f t="array" ref="G45">_FV(B45,"52 week high",TRUE)</f>
        <v>47.74</v>
      </c>
      <c r="H45" s="2" cm="1">
        <f t="array" ref="H45">_FV(B45,"52 week low",TRUE)</f>
        <v>35.76</v>
      </c>
      <c r="I45" s="3" cm="1">
        <f t="array" ref="I45">_FV(B45,"Market cap",TRUE)/1000000</f>
        <v>299.13077211000001</v>
      </c>
      <c r="J45" s="14" cm="1">
        <f t="array" ref="J45">_FV(B45,"Volume")</f>
        <v>156235</v>
      </c>
      <c r="K45" s="14" cm="1">
        <f t="array" ref="K45">_FV(B45,"Volume average",TRUE)</f>
        <v>210978</v>
      </c>
      <c r="L45" s="28">
        <f t="shared" si="0"/>
        <v>8.6627566799999993</v>
      </c>
      <c r="P45" s="7">
        <f t="shared" si="1"/>
        <v>0.74052744835954465</v>
      </c>
      <c r="Q45" s="7">
        <f t="shared" si="2"/>
        <v>0.16268874817340473</v>
      </c>
      <c r="R45" s="7">
        <f t="shared" si="3"/>
        <v>0.14821029082774051</v>
      </c>
      <c r="S45" s="16">
        <f t="shared" si="4"/>
        <v>44929</v>
      </c>
      <c r="T45" cm="1" vm="2">
        <f t="array" aca="1" ref="T45:U45" ca="1">_xlfn.STOCKHISTORY(B45,S45,S45,0,0 )</f>
        <v>44929</v>
      </c>
      <c r="U45" s="17" vm="89">
        <f ca="1"/>
        <v>43.74</v>
      </c>
      <c r="V45" s="7">
        <f t="shared" ca="1" si="5"/>
        <v>-6.1271147690900807E-2</v>
      </c>
    </row>
    <row r="46" spans="1:22" x14ac:dyDescent="0.25">
      <c r="A46" t="s">
        <v>51</v>
      </c>
      <c r="B46" t="e" vm="90">
        <v>#VALUE!</v>
      </c>
      <c r="D46" t="str" cm="1">
        <f t="array" ref="D46">_FV(B46,"Ticker symbol",TRUE)</f>
        <v>PAK</v>
      </c>
      <c r="E46" cm="1">
        <f t="array" ref="E46">_FV(B46,"Price")</f>
        <v>17.3</v>
      </c>
      <c r="F46" s="1" cm="1">
        <f t="array" ref="F46">_FV(B46,"Change (%)",TRUE)</f>
        <v>2.1855000000000003E-2</v>
      </c>
      <c r="G46" s="2" cm="1">
        <f t="array" ref="G46">_FV(B46,"52 week high",TRUE)</f>
        <v>17.425000000000001</v>
      </c>
      <c r="H46" s="2" cm="1">
        <f t="array" ref="H46">_FV(B46,"52 week low",TRUE)</f>
        <v>12</v>
      </c>
      <c r="I46" s="3" cm="1">
        <f t="array" ref="I46">_FV(B46,"Market cap",TRUE)/1000000</f>
        <v>28.747499999999999</v>
      </c>
      <c r="J46" s="14" cm="1">
        <f t="array" ref="J46">_FV(B46,"Volume")</f>
        <v>6003</v>
      </c>
      <c r="K46" s="14" cm="1">
        <f t="array" ref="K46">_FV(B46,"Volume average",TRUE)</f>
        <v>11533</v>
      </c>
      <c r="L46" s="28">
        <f t="shared" si="0"/>
        <v>0.1995209</v>
      </c>
      <c r="P46" s="7">
        <f t="shared" si="1"/>
        <v>0.52050637301656122</v>
      </c>
      <c r="Q46" s="7">
        <f t="shared" si="2"/>
        <v>7.225433526011571E-3</v>
      </c>
      <c r="R46" s="7">
        <f t="shared" si="3"/>
        <v>0.44166666666666665</v>
      </c>
      <c r="S46" s="16">
        <f t="shared" si="4"/>
        <v>44929</v>
      </c>
      <c r="T46" cm="1" vm="2">
        <f t="array" aca="1" ref="T46:U46" ca="1">_xlfn.STOCKHISTORY(B46,S46,S46,0,0 )</f>
        <v>44929</v>
      </c>
      <c r="U46" s="17" vm="91">
        <f ca="1"/>
        <v>14.87</v>
      </c>
      <c r="V46" s="7">
        <f t="shared" ca="1" si="5"/>
        <v>0.16341627437794237</v>
      </c>
    </row>
    <row r="47" spans="1:22" x14ac:dyDescent="0.25">
      <c r="A47" t="s">
        <v>50</v>
      </c>
      <c r="B47" t="e" vm="92">
        <v>#VALUE!</v>
      </c>
      <c r="D47" t="str" cm="1">
        <f t="array" ref="D47">_FV(B47,"Ticker symbol",TRUE)</f>
        <v>EGPT</v>
      </c>
      <c r="E47" cm="1">
        <f t="array" ref="E47">_FV(B47,"Price")</f>
        <v>24.572299999999998</v>
      </c>
      <c r="F47" s="1" cm="1">
        <f t="array" ref="F47">_FV(B47,"Change (%)",TRUE)</f>
        <v>-2.7810000000000001E-2</v>
      </c>
      <c r="G47" s="2" cm="1">
        <f t="array" ref="G47">_FV(B47,"52 week high",TRUE)</f>
        <v>26.27</v>
      </c>
      <c r="H47" s="2" cm="1">
        <f t="array" ref="H47">_FV(B47,"52 week low",TRUE)</f>
        <v>15.73</v>
      </c>
      <c r="I47" s="3" cm="1">
        <f t="array" ref="I47">_FV(B47,"Market cap",TRUE)/1000000</f>
        <v>20.97576149</v>
      </c>
      <c r="J47" s="14" cm="1">
        <f t="array" ref="J47">_FV(B47,"Volume")</f>
        <v>5661</v>
      </c>
      <c r="K47" s="14" cm="1">
        <f t="array" ref="K47">_FV(B47,"Volume average",TRUE)</f>
        <v>23681</v>
      </c>
      <c r="L47" s="28">
        <f t="shared" si="0"/>
        <v>0.58189663629999999</v>
      </c>
      <c r="P47" s="7">
        <f t="shared" si="1"/>
        <v>0.23905240488155061</v>
      </c>
      <c r="Q47" s="7">
        <f t="shared" si="2"/>
        <v>6.908999157588025E-2</v>
      </c>
      <c r="R47" s="7">
        <f t="shared" si="3"/>
        <v>0.56212968849332468</v>
      </c>
      <c r="S47" s="16">
        <f t="shared" si="4"/>
        <v>44929</v>
      </c>
      <c r="T47" cm="1" vm="2">
        <f t="array" aca="1" ref="T47:U47" ca="1">_xlfn.STOCKHISTORY(B47,S47,S47,0,0 )</f>
        <v>44929</v>
      </c>
      <c r="U47" s="17" vm="93">
        <f ca="1"/>
        <v>20.8</v>
      </c>
      <c r="V47" s="7">
        <f t="shared" ca="1" si="5"/>
        <v>0.18136057692307683</v>
      </c>
    </row>
    <row r="48" spans="1:22" x14ac:dyDescent="0.25">
      <c r="A48" t="s">
        <v>52</v>
      </c>
      <c r="B48" t="e" vm="94">
        <v>#VALUE!</v>
      </c>
      <c r="D48" t="str" cm="1">
        <f t="array" ref="D48">_FV(B48,"Ticker symbol",TRUE)</f>
        <v>TUR</v>
      </c>
      <c r="E48" cm="1">
        <f t="array" ref="E48">_FV(B48,"Price")</f>
        <v>36.049999999999997</v>
      </c>
      <c r="F48" s="1" cm="1">
        <f t="array" ref="F48">_FV(B48,"Change (%)",TRUE)</f>
        <v>3.3400000000000001E-3</v>
      </c>
      <c r="G48" s="2" cm="1">
        <f t="array" ref="G48">_FV(B48,"52 week high",TRUE)</f>
        <v>39.76</v>
      </c>
      <c r="H48" s="2" cm="1">
        <f t="array" ref="H48">_FV(B48,"52 week low",TRUE)</f>
        <v>27.61</v>
      </c>
      <c r="I48" s="3" cm="1">
        <f t="array" ref="I48">_FV(B48,"Market cap",TRUE)/1000000</f>
        <v>178.31413358</v>
      </c>
      <c r="J48" s="14" cm="1">
        <f t="array" ref="J48">_FV(B48,"Volume")</f>
        <v>3342</v>
      </c>
      <c r="K48" s="14" cm="1">
        <f t="array" ref="K48">_FV(B48,"Volume average",TRUE)</f>
        <v>101696</v>
      </c>
      <c r="L48" s="28">
        <f t="shared" si="0"/>
        <v>3.6661408</v>
      </c>
      <c r="P48" s="7">
        <f t="shared" si="1"/>
        <v>3.286264946507237E-2</v>
      </c>
      <c r="Q48" s="7">
        <f t="shared" si="2"/>
        <v>0.1029126213592233</v>
      </c>
      <c r="R48" s="7">
        <f t="shared" si="3"/>
        <v>0.30568634552698293</v>
      </c>
      <c r="S48" s="16">
        <f t="shared" si="4"/>
        <v>44929</v>
      </c>
      <c r="T48" cm="1" vm="2">
        <f t="array" aca="1" ref="T48:U48" ca="1">_xlfn.STOCKHISTORY(B48,S48,S48,0,0 )</f>
        <v>44929</v>
      </c>
      <c r="U48" s="17" vm="95">
        <f ca="1"/>
        <v>37.76</v>
      </c>
      <c r="V48" s="7">
        <f t="shared" ca="1" si="5"/>
        <v>-4.5286016949152574E-2</v>
      </c>
    </row>
    <row r="51" spans="2:22" x14ac:dyDescent="0.25">
      <c r="B51" t="s">
        <v>110</v>
      </c>
      <c r="V51" s="7">
        <f ca="1">AVERAGE(V2:V48)</f>
        <v>8.425134082019628E-2</v>
      </c>
    </row>
    <row r="52" spans="2:22" x14ac:dyDescent="0.25">
      <c r="B52" t="s">
        <v>111</v>
      </c>
      <c r="V52" s="7">
        <f ca="1">MEDIAN(V2:V48)</f>
        <v>6.6620642043493161E-2</v>
      </c>
    </row>
    <row r="53" spans="2:22" x14ac:dyDescent="0.25">
      <c r="B53" t="s">
        <v>112</v>
      </c>
      <c r="V53" s="7">
        <f ca="1">MAX(V2:V48)</f>
        <v>0.49638336347197098</v>
      </c>
    </row>
    <row r="54" spans="2:22" x14ac:dyDescent="0.25">
      <c r="B54" t="s">
        <v>113</v>
      </c>
      <c r="V54" s="7">
        <f ca="1">MIN(V2:V48)</f>
        <v>-0.19609665427509293</v>
      </c>
    </row>
    <row r="55" spans="2:22" x14ac:dyDescent="0.25">
      <c r="B55" t="s">
        <v>114</v>
      </c>
      <c r="Q55" s="7">
        <f ca="1">V55/47</f>
        <v>0.7021276595744681</v>
      </c>
      <c r="V55" s="29">
        <f ca="1">COUNTIF(V2:V48,"&gt;0")</f>
        <v>33</v>
      </c>
    </row>
    <row r="56" spans="2:22" x14ac:dyDescent="0.25">
      <c r="B56" t="s">
        <v>115</v>
      </c>
      <c r="Q56" s="7">
        <f ca="1">V56/47</f>
        <v>0.2978723404255319</v>
      </c>
      <c r="V56" s="29">
        <f ca="1">COUNTIF(V2:V48,"&lt;0")</f>
        <v>14</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13" workbookViewId="0">
      <selection activeCell="A16" sqref="A16:O16"/>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96">
        <v>#VALUE!</v>
      </c>
      <c r="C2" s="18" cm="1">
        <f t="array" ref="C2">_FV(B2,"Price")</f>
        <v>1.0985</v>
      </c>
      <c r="D2" s="1" cm="1">
        <f t="array" ref="D2">_FV(B2,"Change (%)",TRUE)</f>
        <v>-4.55E-4</v>
      </c>
      <c r="E2" s="1">
        <f t="shared" ref="E2:E7" si="0">D2</f>
        <v>-4.55E-4</v>
      </c>
      <c r="F2" s="18" cm="1">
        <f t="array" ref="F2">_FV(B2,"52 week high",TRUE)</f>
        <v>1.1274999999999999</v>
      </c>
      <c r="G2" s="18" cm="1">
        <f t="array" ref="G2">_FV(B2,"52 week low",TRUE)</f>
        <v>1.0287999999999999</v>
      </c>
      <c r="H2" s="7">
        <f t="shared" ref="H2:H7" si="1">F2/C2-1</f>
        <v>2.6399635867091487E-2</v>
      </c>
      <c r="I2" s="7">
        <f t="shared" ref="I2:I7" si="2">C2/G2-1</f>
        <v>6.774883359253514E-2</v>
      </c>
      <c r="J2" s="16">
        <f>$J$1</f>
        <v>44928</v>
      </c>
      <c r="K2" s="16" cm="1" vm="97">
        <f t="array" aca="1" ref="K2:L2" ca="1">_xlfn.STOCKHISTORY(B2,J2,J2,0,0 )</f>
        <v>44928</v>
      </c>
      <c r="L2" s="18" vm="98">
        <f ca="1"/>
        <v>1.0662</v>
      </c>
      <c r="M2" s="15"/>
      <c r="N2" s="1">
        <f t="shared" ref="N2:N23" ca="1" si="3">C2/L2-1</f>
        <v>3.0294503845432308E-2</v>
      </c>
      <c r="O2" s="7">
        <f t="shared" ref="O2:O7" ca="1" si="4">N2</f>
        <v>3.0294503845432308E-2</v>
      </c>
    </row>
    <row r="3" spans="1:15" x14ac:dyDescent="0.25">
      <c r="A3" t="s">
        <v>81</v>
      </c>
      <c r="B3" t="e" vm="99">
        <v>#VALUE!</v>
      </c>
      <c r="C3" s="18" cm="1">
        <f t="array" ref="C3">_FV(B3,"Price")</f>
        <v>0.73650000000000004</v>
      </c>
      <c r="D3" s="1" cm="1">
        <f t="array" ref="D3">_FV(B3,"Change (%)",TRUE)</f>
        <v>-1.3579999999999999E-4</v>
      </c>
      <c r="E3" s="1">
        <f t="shared" si="0"/>
        <v>-1.3579999999999999E-4</v>
      </c>
      <c r="F3" s="17" cm="1">
        <f t="array" ref="F3">_FV(B3,"52 week high",TRUE)</f>
        <v>0.76380000000000003</v>
      </c>
      <c r="G3" s="17" cm="1">
        <f t="array" ref="G3">_FV(B3,"52 week low",TRUE)</f>
        <v>0.71930000000000005</v>
      </c>
      <c r="H3" s="7">
        <f t="shared" si="1"/>
        <v>3.7067209775967447E-2</v>
      </c>
      <c r="I3" s="7">
        <f t="shared" si="2"/>
        <v>2.3912136799666417E-2</v>
      </c>
      <c r="J3" s="16">
        <f t="shared" ref="J3:J23" si="5">$J$1</f>
        <v>44928</v>
      </c>
      <c r="K3" s="16" cm="1" vm="97">
        <f t="array" aca="1" ref="K3:L3" ca="1">_xlfn.STOCKHISTORY(B3,J3,J3,0,0 )</f>
        <v>44928</v>
      </c>
      <c r="L3" s="18" vm="100">
        <f ca="1"/>
        <v>0.73660000000000003</v>
      </c>
      <c r="M3" s="15"/>
      <c r="N3" s="1">
        <f t="shared" ca="1" si="3"/>
        <v>-1.3575889220740489E-4</v>
      </c>
      <c r="O3" s="7">
        <f t="shared" ca="1" si="4"/>
        <v>-1.3575889220740489E-4</v>
      </c>
    </row>
    <row r="4" spans="1:15" x14ac:dyDescent="0.25">
      <c r="A4" t="s">
        <v>82</v>
      </c>
      <c r="B4" t="e" vm="101">
        <v>#VALUE!</v>
      </c>
      <c r="C4" s="18" cm="1">
        <f t="array" ref="C4">_FV(B4,"Price")</f>
        <v>0.66239999999999999</v>
      </c>
      <c r="D4" s="1" cm="1">
        <f t="array" ref="D4">_FV(B4,"Change (%)",TRUE)</f>
        <v>-3.6099999999999999E-3</v>
      </c>
      <c r="E4" s="1">
        <f t="shared" si="0"/>
        <v>-3.6099999999999999E-3</v>
      </c>
      <c r="F4" s="18" cm="1">
        <f t="array" ref="F4">_FV(B4,"52 week high",TRUE)</f>
        <v>0.7157</v>
      </c>
      <c r="G4" s="18" cm="1">
        <f t="array" ref="G4">_FV(B4,"52 week low",TRUE)</f>
        <v>0.62680000000000002</v>
      </c>
      <c r="H4" s="7">
        <f t="shared" si="1"/>
        <v>8.0464975845410569E-2</v>
      </c>
      <c r="I4" s="7">
        <f t="shared" si="2"/>
        <v>5.6796426292278213E-2</v>
      </c>
      <c r="J4" s="16">
        <f t="shared" si="5"/>
        <v>44928</v>
      </c>
      <c r="K4" s="16" cm="1" vm="97">
        <f t="array" aca="1" ref="K4:L4" ca="1">_xlfn.STOCKHISTORY(B4,J4,J4,0,0 )</f>
        <v>44928</v>
      </c>
      <c r="L4" s="18" vm="102">
        <f ca="1"/>
        <v>0.68020000000000003</v>
      </c>
      <c r="M4" s="15"/>
      <c r="N4" s="1">
        <f t="shared" ca="1" si="3"/>
        <v>-2.616877389003236E-2</v>
      </c>
      <c r="O4" s="7">
        <f t="shared" ca="1" si="4"/>
        <v>-2.616877389003236E-2</v>
      </c>
    </row>
    <row r="5" spans="1:15" x14ac:dyDescent="0.25">
      <c r="A5" t="s">
        <v>83</v>
      </c>
      <c r="B5" t="e" vm="103">
        <v>#VALUE!</v>
      </c>
      <c r="C5" s="18" cm="1">
        <f t="array" ref="C5">_FV(B5,"Price")</f>
        <v>0.61550000000000005</v>
      </c>
      <c r="D5" s="1" cm="1">
        <f t="array" ref="D5">_FV(B5,"Change (%)",TRUE)</f>
        <v>3.0959999999999998E-3</v>
      </c>
      <c r="E5" s="1">
        <f t="shared" si="0"/>
        <v>3.0959999999999998E-3</v>
      </c>
      <c r="F5" s="17" cm="1">
        <f t="array" ref="F5">_FV(B5,"52 week high",TRUE)</f>
        <v>0.65380000000000005</v>
      </c>
      <c r="G5" s="17" cm="1">
        <f t="array" ref="G5">_FV(B5,"52 week low",TRUE)</f>
        <v>0.57709999999999995</v>
      </c>
      <c r="H5" s="7">
        <f t="shared" si="1"/>
        <v>6.2225832656376934E-2</v>
      </c>
      <c r="I5" s="7">
        <f t="shared" si="2"/>
        <v>6.6539594524346102E-2</v>
      </c>
      <c r="J5" s="16">
        <f t="shared" si="5"/>
        <v>44928</v>
      </c>
      <c r="K5" s="16" cm="1" vm="97">
        <f t="array" aca="1" ref="K5:L5" ca="1">_xlfn.STOCKHISTORY(B5,J5,J5,0,0 )</f>
        <v>44928</v>
      </c>
      <c r="L5" s="18" vm="104">
        <f ca="1"/>
        <v>0.63139999999999996</v>
      </c>
      <c r="M5" s="15"/>
      <c r="N5" s="1">
        <f t="shared" ca="1" si="3"/>
        <v>-2.5182134938232403E-2</v>
      </c>
      <c r="O5" s="7">
        <f t="shared" ca="1" si="4"/>
        <v>-2.5182134938232403E-2</v>
      </c>
    </row>
    <row r="6" spans="1:15" x14ac:dyDescent="0.25">
      <c r="A6" t="s">
        <v>64</v>
      </c>
      <c r="B6" t="e" vm="105">
        <v>#VALUE!</v>
      </c>
      <c r="C6" s="18" cm="1">
        <f t="array" ref="C6">_FV(B6,"Price")</f>
        <v>1.1408</v>
      </c>
      <c r="D6" s="1" cm="1">
        <f t="array" ref="D6">_FV(B6,"Change (%)",TRUE)</f>
        <v>2.1080000000000001E-3</v>
      </c>
      <c r="E6" s="1">
        <f t="shared" si="0"/>
        <v>2.1080000000000001E-3</v>
      </c>
      <c r="F6" s="18" cm="1">
        <f t="array" ref="F6">_FV(B6,"52 week high",TRUE)</f>
        <v>1.1692</v>
      </c>
      <c r="G6" s="18" cm="1">
        <f t="array" ref="G6">_FV(B6,"52 week low",TRUE)</f>
        <v>1.0468999999999999</v>
      </c>
      <c r="H6" s="7">
        <f t="shared" si="1"/>
        <v>2.4894810659186417E-2</v>
      </c>
      <c r="I6" s="7">
        <f t="shared" si="2"/>
        <v>8.9693380456586258E-2</v>
      </c>
      <c r="J6" s="16">
        <f t="shared" si="5"/>
        <v>44928</v>
      </c>
      <c r="K6" s="16" cm="1" vm="97">
        <f t="array" aca="1" ref="K6:L6" ca="1">_xlfn.STOCKHISTORY(B6,J6,J6,0,0 )</f>
        <v>44928</v>
      </c>
      <c r="L6" s="18" vm="106">
        <f ca="1"/>
        <v>1.0806</v>
      </c>
      <c r="M6" s="15"/>
      <c r="N6" s="1">
        <f t="shared" ca="1" si="3"/>
        <v>5.5709790856931285E-2</v>
      </c>
      <c r="O6" s="7">
        <f t="shared" ca="1" si="4"/>
        <v>5.5709790856931285E-2</v>
      </c>
    </row>
    <row r="7" spans="1:15" x14ac:dyDescent="0.25">
      <c r="A7" s="5" t="s">
        <v>63</v>
      </c>
      <c r="B7" s="5" t="e" vm="107">
        <v>#VALUE!</v>
      </c>
      <c r="C7" s="22" cm="1">
        <f t="array" ref="C7">_FV(B7,"Price")</f>
        <v>1.2695000000000001</v>
      </c>
      <c r="D7" s="23" cm="1">
        <f t="array" ref="D7">_FV(B7,"Change (%)",TRUE)</f>
        <v>1.5760000000000001E-4</v>
      </c>
      <c r="E7" s="23">
        <f t="shared" si="0"/>
        <v>1.5760000000000001E-4</v>
      </c>
      <c r="F7" s="24" cm="1">
        <f t="array" ref="F7">_FV(B7,"52 week high",TRUE)</f>
        <v>1.3144</v>
      </c>
      <c r="G7" s="24" cm="1">
        <f t="array" ref="G7">_FV(B7,"52 week low",TRUE)</f>
        <v>1.1801999999999999</v>
      </c>
      <c r="H7" s="8">
        <f t="shared" si="1"/>
        <v>3.5368255218589884E-2</v>
      </c>
      <c r="I7" s="8">
        <f t="shared" si="2"/>
        <v>7.5665141501440658E-2</v>
      </c>
      <c r="J7" s="16">
        <f t="shared" si="5"/>
        <v>44928</v>
      </c>
      <c r="K7" s="25" cm="1" vm="97">
        <f t="array" aca="1" ref="K7:L7" ca="1">_xlfn.STOCKHISTORY(B7,J7,J7,0,0 )</f>
        <v>44928</v>
      </c>
      <c r="L7" s="22" vm="108">
        <f ca="1"/>
        <v>1.2044999999999999</v>
      </c>
      <c r="M7" s="26"/>
      <c r="N7" s="23">
        <f t="shared" ca="1" si="3"/>
        <v>5.3964300539643073E-2</v>
      </c>
      <c r="O7" s="8">
        <f t="shared" ca="1" si="4"/>
        <v>5.3964300539643073E-2</v>
      </c>
    </row>
    <row r="8" spans="1:15" x14ac:dyDescent="0.25">
      <c r="A8" s="21" t="s">
        <v>65</v>
      </c>
      <c r="B8" t="e" vm="109">
        <v>#VALUE!</v>
      </c>
      <c r="C8" s="18" cm="1">
        <f t="array" ref="C8">_FV(B8,"Price")</f>
        <v>7.1269999999999998</v>
      </c>
      <c r="D8" s="1" cm="1">
        <f t="array" ref="D8">_FV(B8,"Change (%)",TRUE)</f>
        <v>-2.7010000000000003E-3</v>
      </c>
      <c r="E8" s="1">
        <f>1/(D8+1)-1</f>
        <v>2.7083151592450783E-3</v>
      </c>
      <c r="F8" s="18" cm="1">
        <f t="array" ref="F8">_FV(B8,"52 week high",TRUE)</f>
        <v>7.3498000000000001</v>
      </c>
      <c r="G8" s="18" cm="1">
        <f t="array" ref="G8">_FV(B8,"52 week low",TRUE)</f>
        <v>6.6905000000000001</v>
      </c>
      <c r="H8" s="7">
        <f t="shared" ref="H8:H14" si="6">C8/G8-1</f>
        <v>6.5241760705477825E-2</v>
      </c>
      <c r="I8" s="7">
        <f t="shared" ref="I8:I14" si="7">F8/C8-1</f>
        <v>3.1261400308685294E-2</v>
      </c>
      <c r="J8" s="16">
        <f t="shared" si="5"/>
        <v>44928</v>
      </c>
      <c r="K8" s="16" cm="1" vm="97">
        <f t="array" aca="1" ref="K8:L8" ca="1">_xlfn.STOCKHISTORY(B8,J8,J8,0,0 )</f>
        <v>44928</v>
      </c>
      <c r="L8" s="18" vm="110">
        <f ca="1"/>
        <v>6.8971999999999998</v>
      </c>
      <c r="M8" s="15"/>
      <c r="N8" s="1">
        <f t="shared" ca="1" si="3"/>
        <v>3.3317868120396721E-2</v>
      </c>
      <c r="O8" s="7">
        <f ca="1">1/(N8+1)-1</f>
        <v>-3.2243580749263367E-2</v>
      </c>
    </row>
    <row r="9" spans="1:15" x14ac:dyDescent="0.25">
      <c r="A9" s="21" t="s">
        <v>66</v>
      </c>
      <c r="B9" t="e" vm="111">
        <v>#VALUE!</v>
      </c>
      <c r="C9" s="17" cm="1">
        <f t="array" ref="C9">_FV(B9,"Price")</f>
        <v>147.61000000000001</v>
      </c>
      <c r="D9" s="1" cm="1">
        <f t="array" ref="D9">_FV(B9,"Change (%)",TRUE)</f>
        <v>8.8150000000000001E-4</v>
      </c>
      <c r="E9" s="1">
        <f>1/(D9+1)-1</f>
        <v>-8.8072364210944887E-4</v>
      </c>
      <c r="F9" s="17" cm="1">
        <f t="array" ref="F9">_FV(B9,"52 week high",TRUE)</f>
        <v>151.91999999999999</v>
      </c>
      <c r="G9" s="17" cm="1">
        <f t="array" ref="G9">_FV(B9,"52 week low",TRUE)</f>
        <v>127.21</v>
      </c>
      <c r="H9" s="7">
        <f t="shared" si="6"/>
        <v>0.16036475119880533</v>
      </c>
      <c r="I9" s="7">
        <f t="shared" si="7"/>
        <v>2.9198563782941278E-2</v>
      </c>
      <c r="J9" s="16">
        <f t="shared" si="5"/>
        <v>44928</v>
      </c>
      <c r="K9" s="16" cm="1" vm="97">
        <f t="array" aca="1" ref="K9:L9" ca="1">_xlfn.STOCKHISTORY(B9,J9,J9,0,0 )</f>
        <v>44928</v>
      </c>
      <c r="L9" s="17" vm="112">
        <f ca="1"/>
        <v>130.72999999999999</v>
      </c>
      <c r="M9" s="15"/>
      <c r="N9" s="1">
        <f t="shared" ca="1" si="3"/>
        <v>0.12912108926795707</v>
      </c>
      <c r="O9" s="7">
        <f t="shared" ref="O9:O23" ca="1" si="8">1/(N9+1)-1</f>
        <v>-0.11435539597588251</v>
      </c>
    </row>
    <row r="10" spans="1:15" x14ac:dyDescent="0.25">
      <c r="A10" s="21" t="s">
        <v>67</v>
      </c>
      <c r="B10" t="e" vm="113">
        <v>#VALUE!</v>
      </c>
      <c r="C10" s="17" cm="1">
        <f t="array" ref="C10">_FV(B10,"Price")</f>
        <v>1290.9100000000001</v>
      </c>
      <c r="D10" s="1" cm="1">
        <f t="array" ref="D10">_FV(B10,"Change (%)",TRUE)</f>
        <v>2.843E-3</v>
      </c>
      <c r="E10" s="1">
        <f t="shared" ref="E10:E23" si="9">1/(D10+1)-1</f>
        <v>-2.8349402648270017E-3</v>
      </c>
      <c r="F10" s="17" cm="1">
        <f t="array" ref="F10">_FV(B10,"52 week high",TRUE)</f>
        <v>1363.76</v>
      </c>
      <c r="G10" s="17" cm="1">
        <f t="array" ref="G10">_FV(B10,"52 week low",TRUE)</f>
        <v>1215.42</v>
      </c>
      <c r="H10" s="7">
        <f t="shared" si="6"/>
        <v>6.2110217044313965E-2</v>
      </c>
      <c r="I10" s="7">
        <f t="shared" si="7"/>
        <v>5.6433058849958417E-2</v>
      </c>
      <c r="J10" s="16">
        <f t="shared" si="5"/>
        <v>44928</v>
      </c>
      <c r="K10" s="16" cm="1" vm="97">
        <f t="array" aca="1" ref="K10:L10" ca="1">_xlfn.STOCKHISTORY(B10,J10,J10,0,0 )</f>
        <v>44928</v>
      </c>
      <c r="L10" s="17" vm="114">
        <f ca="1"/>
        <v>1269.03</v>
      </c>
      <c r="M10" s="15"/>
      <c r="N10" s="1">
        <f t="shared" ca="1" si="3"/>
        <v>1.7241515173006317E-2</v>
      </c>
      <c r="O10" s="7">
        <f t="shared" ca="1" si="8"/>
        <v>-1.6949283838532669E-2</v>
      </c>
    </row>
    <row r="11" spans="1:15" x14ac:dyDescent="0.25">
      <c r="A11" s="21" t="s">
        <v>68</v>
      </c>
      <c r="B11" t="e" vm="115">
        <v>#VALUE!</v>
      </c>
      <c r="C11" s="19" cm="1">
        <f t="array" ref="C11">_FV(B11,"Price")</f>
        <v>31.231000000000002</v>
      </c>
      <c r="D11" s="1" cm="1">
        <f t="array" ref="D11">_FV(B11,"Change (%)",TRUE)</f>
        <v>-2.3E-3</v>
      </c>
      <c r="E11" s="1">
        <f t="shared" si="9"/>
        <v>2.3053021950485419E-3</v>
      </c>
      <c r="F11" s="19" cm="1">
        <f t="array" ref="F11">_FV(B11,"52 week high",TRUE)</f>
        <v>32.506999999999998</v>
      </c>
      <c r="G11" s="19" cm="1">
        <f t="array" ref="G11">_FV(B11,"52 week low",TRUE)</f>
        <v>29.599</v>
      </c>
      <c r="H11" s="7">
        <f t="shared" si="6"/>
        <v>5.5136997871549687E-2</v>
      </c>
      <c r="I11" s="7">
        <f t="shared" si="7"/>
        <v>4.0856840959303087E-2</v>
      </c>
      <c r="J11" s="16">
        <f t="shared" si="5"/>
        <v>44928</v>
      </c>
      <c r="K11" s="16" cm="1" vm="97">
        <f t="array" aca="1" ref="K11:L11" ca="1">_xlfn.STOCKHISTORY(B11,J11,J11,0,0 )</f>
        <v>44928</v>
      </c>
      <c r="L11" s="19" vm="116">
        <f ca="1"/>
        <v>30.728000000000002</v>
      </c>
      <c r="M11" s="15"/>
      <c r="N11" s="1">
        <f t="shared" ca="1" si="3"/>
        <v>1.6369435042957514E-2</v>
      </c>
      <c r="O11" s="7">
        <f t="shared" ca="1" si="8"/>
        <v>-1.6105792321731593E-2</v>
      </c>
    </row>
    <row r="12" spans="1:15" x14ac:dyDescent="0.25">
      <c r="A12" s="21" t="s">
        <v>69</v>
      </c>
      <c r="B12" t="e" vm="117">
        <v>#VALUE!</v>
      </c>
      <c r="C12" s="18" cm="1">
        <f t="array" ref="C12">_FV(B12,"Price")</f>
        <v>1.3317000000000001</v>
      </c>
      <c r="D12" s="1" cm="1">
        <f t="array" ref="D12">_FV(B12,"Change (%)",TRUE)</f>
        <v>5.2589999999999994E-4</v>
      </c>
      <c r="E12" s="1">
        <f t="shared" si="9"/>
        <v>-5.2562357456209519E-4</v>
      </c>
      <c r="F12" s="18" cm="1">
        <f t="array" ref="F12">_FV(B12,"52 week high",TRUE)</f>
        <v>1.38</v>
      </c>
      <c r="G12" s="18" cm="1">
        <f t="array" ref="G12">_FV(B12,"52 week low",TRUE)</f>
        <v>1.3028</v>
      </c>
      <c r="H12" s="7">
        <f t="shared" si="6"/>
        <v>2.2182990482038756E-2</v>
      </c>
      <c r="I12" s="7">
        <f t="shared" si="7"/>
        <v>3.6269430051813378E-2</v>
      </c>
      <c r="J12" s="16">
        <f t="shared" si="5"/>
        <v>44928</v>
      </c>
      <c r="K12" s="16" cm="1" vm="97">
        <f t="array" aca="1" ref="K12:L12" ca="1">_xlfn.STOCKHISTORY(B12,J12,J12,0,0 )</f>
        <v>44928</v>
      </c>
      <c r="L12" s="18" vm="118">
        <f ca="1"/>
        <v>1.3412999999999999</v>
      </c>
      <c r="M12" s="15"/>
      <c r="N12" s="1">
        <f t="shared" ca="1" si="3"/>
        <v>-7.1572355177811353E-3</v>
      </c>
      <c r="O12" s="7">
        <f t="shared" ca="1" si="8"/>
        <v>7.2088308177515881E-3</v>
      </c>
    </row>
    <row r="13" spans="1:15" x14ac:dyDescent="0.25">
      <c r="A13" s="21" t="s">
        <v>70</v>
      </c>
      <c r="B13" t="e" vm="119">
        <v>#VALUE!</v>
      </c>
      <c r="C13" s="19" cm="1">
        <f t="array" ref="C13">_FV(B13,"Price")</f>
        <v>4.6494999999999997</v>
      </c>
      <c r="D13" s="1" cm="1">
        <f t="array" ref="D13">_FV(B13,"Change (%)",TRUE)</f>
        <v>-4.3899999999999998E-3</v>
      </c>
      <c r="E13" s="1">
        <f t="shared" si="9"/>
        <v>4.4093570775705082E-3</v>
      </c>
      <c r="F13" s="19" cm="1">
        <f t="array" ref="F13">_FV(B13,"52 week high",TRUE)</f>
        <v>4.79</v>
      </c>
      <c r="G13" s="19" cm="1">
        <f t="array" ref="G13">_FV(B13,"52 week low",TRUE)</f>
        <v>4.22</v>
      </c>
      <c r="H13" s="7">
        <f t="shared" si="6"/>
        <v>0.10177725118483405</v>
      </c>
      <c r="I13" s="7">
        <f t="shared" si="7"/>
        <v>3.0218303043338057E-2</v>
      </c>
      <c r="J13" s="16">
        <f t="shared" si="5"/>
        <v>44928</v>
      </c>
      <c r="K13" s="16" cm="1" vm="97">
        <f t="array" aca="1" ref="K13:L13" ca="1">_xlfn.STOCKHISTORY(B13,J13,J13,0,0 )</f>
        <v>44928</v>
      </c>
      <c r="L13" s="19" vm="120">
        <f ca="1"/>
        <v>4.4000000000000004</v>
      </c>
      <c r="M13" s="15"/>
      <c r="N13" s="1">
        <f t="shared" ca="1" si="3"/>
        <v>5.6704545454545396E-2</v>
      </c>
      <c r="O13" s="7">
        <f t="shared" ca="1" si="8"/>
        <v>-5.3661684052048519E-2</v>
      </c>
    </row>
    <row r="14" spans="1:15" x14ac:dyDescent="0.25">
      <c r="A14" s="21" t="s">
        <v>71</v>
      </c>
      <c r="B14" t="e" vm="121">
        <v>#VALUE!</v>
      </c>
      <c r="C14" s="17" cm="1">
        <f t="array" ref="C14">_FV(B14,"Price")</f>
        <v>34.78</v>
      </c>
      <c r="D14" s="1" cm="1">
        <f t="array" ref="D14">_FV(B14,"Change (%)",TRUE)</f>
        <v>1.4399999999999999E-3</v>
      </c>
      <c r="E14" s="1">
        <f t="shared" si="9"/>
        <v>-1.437929381690517E-3</v>
      </c>
      <c r="F14" s="17" cm="1">
        <f t="array" ref="F14">_FV(B14,"52 week high",TRUE)</f>
        <v>37.229999999999997</v>
      </c>
      <c r="G14" s="17" cm="1">
        <f t="array" ref="G14">_FV(B14,"52 week low",TRUE)</f>
        <v>32.56</v>
      </c>
      <c r="H14" s="7">
        <f t="shared" si="6"/>
        <v>6.8181818181818121E-2</v>
      </c>
      <c r="I14" s="7">
        <f t="shared" si="7"/>
        <v>7.0442783208740423E-2</v>
      </c>
      <c r="J14" s="16">
        <f t="shared" si="5"/>
        <v>44928</v>
      </c>
      <c r="K14" s="16" cm="1" vm="97">
        <f t="array" aca="1" ref="K14:L14" ca="1">_xlfn.STOCKHISTORY(B14,J14,J14,0,0 )</f>
        <v>44928</v>
      </c>
      <c r="L14" s="17" vm="122">
        <f ca="1"/>
        <v>34.54</v>
      </c>
      <c r="M14" s="15"/>
      <c r="N14" s="1">
        <f t="shared" ca="1" si="3"/>
        <v>6.9484655471916401E-3</v>
      </c>
      <c r="O14" s="7">
        <f t="shared" ca="1" si="8"/>
        <v>-6.9005175388153761E-3</v>
      </c>
    </row>
    <row r="15" spans="1:15" x14ac:dyDescent="0.25">
      <c r="A15" s="21" t="s">
        <v>72</v>
      </c>
      <c r="B15" t="e" vm="123">
        <v>#VALUE!</v>
      </c>
      <c r="C15" s="18" cm="1">
        <f t="array" ref="C15">_FV(B15,"Price")</f>
        <v>83.308899999999994</v>
      </c>
      <c r="D15" s="1" cm="1">
        <f t="array" ref="D15">_FV(B15,"Change (%)",TRUE)</f>
        <v>-3.7319999999999996E-4</v>
      </c>
      <c r="E15" s="1">
        <f t="shared" si="9"/>
        <v>3.7333933023808719E-4</v>
      </c>
      <c r="F15" s="18" cm="1">
        <f t="array" ref="F15">_FV(B15,"52 week high",TRUE)</f>
        <v>83.488</v>
      </c>
      <c r="G15" s="18" cm="1">
        <f t="array" ref="G15">_FV(B15,"52 week low",TRUE)</f>
        <v>80.858999999999995</v>
      </c>
      <c r="H15" s="7">
        <f t="shared" ref="H15:H23" si="10">C15/G15-1</f>
        <v>3.0298420707651541E-2</v>
      </c>
      <c r="I15" s="7">
        <f t="shared" ref="I15:I23" si="11">F15/C15-1</f>
        <v>2.1498303302529553E-3</v>
      </c>
      <c r="J15" s="16">
        <f t="shared" si="5"/>
        <v>44928</v>
      </c>
      <c r="K15" s="16" cm="1" vm="97">
        <f t="array" aca="1" ref="K15:L15" ca="1">_xlfn.STOCKHISTORY(B15,J15,J15,0,0 )</f>
        <v>44928</v>
      </c>
      <c r="L15" s="18" vm="124">
        <f ca="1"/>
        <v>82.745000000000005</v>
      </c>
      <c r="M15" s="15"/>
      <c r="N15" s="1">
        <f t="shared" ca="1" si="3"/>
        <v>6.814913287811919E-3</v>
      </c>
      <c r="O15" s="7">
        <f t="shared" ca="1" si="8"/>
        <v>-6.7687846076469604E-3</v>
      </c>
    </row>
    <row r="16" spans="1:15" x14ac:dyDescent="0.25">
      <c r="A16" s="21" t="s">
        <v>73</v>
      </c>
      <c r="B16" t="e" vm="125">
        <v>#VALUE!</v>
      </c>
      <c r="C16" s="20" cm="1">
        <f t="array" ref="C16">_FV(B16,"Price")</f>
        <v>15390</v>
      </c>
      <c r="D16" s="1" cm="1">
        <f t="array" ref="D16">_FV(B16,"Change (%)",TRUE)</f>
        <v>-2.5919999999999997E-3</v>
      </c>
      <c r="E16" s="1">
        <f t="shared" si="9"/>
        <v>2.5987359235137841E-3</v>
      </c>
      <c r="F16" s="20" cm="1">
        <f t="array" ref="F16">_FV(B16,"52 week high",TRUE)</f>
        <v>15965</v>
      </c>
      <c r="G16" s="20" cm="1">
        <f t="array" ref="G16">_FV(B16,"52 week low",TRUE)</f>
        <v>14560</v>
      </c>
      <c r="H16" s="7">
        <f t="shared" si="10"/>
        <v>5.7005494505494525E-2</v>
      </c>
      <c r="I16" s="7">
        <f t="shared" si="11"/>
        <v>3.7361923326835633E-2</v>
      </c>
      <c r="J16" s="16">
        <f t="shared" si="5"/>
        <v>44928</v>
      </c>
      <c r="K16" s="16" cm="1" vm="97">
        <f t="array" aca="1" ref="K16:L16" ca="1">_xlfn.STOCKHISTORY(B16,J16,J16,0,0 )</f>
        <v>44928</v>
      </c>
      <c r="L16" s="20" vm="126">
        <f ca="1"/>
        <v>15570</v>
      </c>
      <c r="M16" s="15"/>
      <c r="N16" s="1">
        <f t="shared" ca="1" si="3"/>
        <v>-1.1560693641618491E-2</v>
      </c>
      <c r="O16" s="7">
        <f t="shared" ca="1" si="8"/>
        <v>1.1695906432748426E-2</v>
      </c>
    </row>
    <row r="17" spans="1:15" x14ac:dyDescent="0.25">
      <c r="A17" s="21" t="s">
        <v>74</v>
      </c>
      <c r="B17" t="e" vm="127">
        <v>#VALUE!</v>
      </c>
      <c r="C17" s="20" cm="1">
        <f t="array" ref="C17">_FV(B17,"Price")</f>
        <v>24260</v>
      </c>
      <c r="D17" s="1" cm="1">
        <f t="array" ref="D17">_FV(B17,"Change (%)",TRUE)</f>
        <v>1.238E-3</v>
      </c>
      <c r="E17" s="1">
        <f t="shared" si="9"/>
        <v>-1.2364692510672404E-3</v>
      </c>
      <c r="F17" s="20" cm="1">
        <f t="array" ref="F17">_FV(B17,"52 week high",TRUE)</f>
        <v>24850</v>
      </c>
      <c r="G17" s="20" cm="1">
        <f t="array" ref="G17">_FV(B17,"52 week low",TRUE)</f>
        <v>23400</v>
      </c>
      <c r="H17" s="7">
        <f t="shared" si="10"/>
        <v>3.6752136752136844E-2</v>
      </c>
      <c r="I17" s="7">
        <f t="shared" si="11"/>
        <v>2.4319868095630692E-2</v>
      </c>
      <c r="J17" s="16">
        <f t="shared" si="5"/>
        <v>44928</v>
      </c>
      <c r="K17" s="16" cm="1" vm="97">
        <f t="array" aca="1" ref="K17:L17" ca="1">_xlfn.STOCKHISTORY(B17,J17,J17,0,0 )</f>
        <v>44928</v>
      </c>
      <c r="L17" s="20" vm="128">
        <f ca="1"/>
        <v>23610</v>
      </c>
      <c r="M17" s="15"/>
      <c r="N17" s="1">
        <f t="shared" ca="1" si="3"/>
        <v>2.7530707327403592E-2</v>
      </c>
      <c r="O17" s="7">
        <f t="shared" ca="1" si="8"/>
        <v>-2.6793075020610013E-2</v>
      </c>
    </row>
    <row r="18" spans="1:15" x14ac:dyDescent="0.25">
      <c r="A18" s="21" t="s">
        <v>75</v>
      </c>
      <c r="B18" t="e" vm="129">
        <v>#VALUE!</v>
      </c>
      <c r="C18" s="19" cm="1">
        <f t="array" ref="C18">_FV(B18,"Price")</f>
        <v>55.39</v>
      </c>
      <c r="D18" s="1" cm="1">
        <f t="array" ref="D18">_FV(B18,"Change (%)",TRUE)</f>
        <v>-6.3150000000000001E-4</v>
      </c>
      <c r="E18" s="1">
        <f t="shared" si="9"/>
        <v>6.3189904424643117E-4</v>
      </c>
      <c r="F18" s="19" cm="1">
        <f t="array" ref="F18">_FV(B18,"52 week high",TRUE)</f>
        <v>57.185000000000002</v>
      </c>
      <c r="G18" s="19" cm="1">
        <f t="array" ref="G18">_FV(B18,"52 week low",TRUE)</f>
        <v>53.62</v>
      </c>
      <c r="H18" s="7">
        <f t="shared" si="10"/>
        <v>3.3010070869078811E-2</v>
      </c>
      <c r="I18" s="7">
        <f t="shared" si="11"/>
        <v>3.2406571583318389E-2</v>
      </c>
      <c r="J18" s="16">
        <f t="shared" si="5"/>
        <v>44928</v>
      </c>
      <c r="K18" s="16" cm="1" vm="97">
        <f t="array" aca="1" ref="K18:L18" ca="1">_xlfn.STOCKHISTORY(B18,J18,J18,0,0 )</f>
        <v>44928</v>
      </c>
      <c r="L18" s="19" vm="130">
        <f ca="1"/>
        <v>55.7</v>
      </c>
      <c r="M18" s="15"/>
      <c r="N18" s="1">
        <f t="shared" ca="1" si="3"/>
        <v>-5.565529622980292E-3</v>
      </c>
      <c r="O18" s="7">
        <f t="shared" ca="1" si="8"/>
        <v>5.59667810074016E-3</v>
      </c>
    </row>
    <row r="19" spans="1:15" x14ac:dyDescent="0.25">
      <c r="A19" s="21" t="s">
        <v>76</v>
      </c>
      <c r="B19" t="e" vm="131">
        <v>#VALUE!</v>
      </c>
      <c r="C19" s="18" cm="1">
        <f t="array" ref="C19">_FV(B19,"Price")</f>
        <v>18.484400000000001</v>
      </c>
      <c r="D19" s="1" cm="1">
        <f t="array" ref="D19">_FV(B19,"Change (%)",TRUE)</f>
        <v>-5.9960000000000005E-3</v>
      </c>
      <c r="E19" s="1">
        <f t="shared" si="9"/>
        <v>6.0321688846323163E-3</v>
      </c>
      <c r="F19" s="18" cm="1">
        <f t="array" ref="F19">_FV(B19,"52 week high",TRUE)</f>
        <v>19.916599999999999</v>
      </c>
      <c r="G19" s="18" cm="1">
        <f t="array" ref="G19">_FV(B19,"52 week low",TRUE)</f>
        <v>16.685300000000002</v>
      </c>
      <c r="H19" s="7">
        <f t="shared" si="10"/>
        <v>0.10782545114561914</v>
      </c>
      <c r="I19" s="7">
        <f t="shared" si="11"/>
        <v>7.7481552011425814E-2</v>
      </c>
      <c r="J19" s="16">
        <f t="shared" si="5"/>
        <v>44928</v>
      </c>
      <c r="K19" s="16" cm="1" vm="97">
        <f t="array" aca="1" ref="K19:L19" ca="1">_xlfn.STOCKHISTORY(B19,J19,J19,0,0 )</f>
        <v>44928</v>
      </c>
      <c r="L19" s="18" vm="132">
        <f ca="1"/>
        <v>16.974299999999999</v>
      </c>
      <c r="M19" s="15"/>
      <c r="N19" s="1">
        <f t="shared" ca="1" si="3"/>
        <v>8.8963904255256576E-2</v>
      </c>
      <c r="O19" s="7">
        <f t="shared" ca="1" si="8"/>
        <v>-8.1695916556664083E-2</v>
      </c>
    </row>
    <row r="20" spans="1:15" x14ac:dyDescent="0.25">
      <c r="A20" s="21" t="s">
        <v>77</v>
      </c>
      <c r="B20" t="e" vm="133">
        <v>#VALUE!</v>
      </c>
      <c r="C20" s="18" cm="1">
        <f t="array" ref="C20">_FV(B20,"Price")</f>
        <v>4.8836000000000004</v>
      </c>
      <c r="D20" s="1" cm="1">
        <f t="array" ref="D20">_FV(B20,"Change (%)",TRUE)</f>
        <v>2.6900000000000001E-3</v>
      </c>
      <c r="E20" s="1">
        <f t="shared" si="9"/>
        <v>-2.6827833128884038E-3</v>
      </c>
      <c r="F20" s="18" cm="1">
        <f t="array" ref="F20">_FV(B20,"52 week high",TRUE)</f>
        <v>5.4797000000000002</v>
      </c>
      <c r="G20" s="18" cm="1">
        <f t="array" ref="G20">_FV(B20,"52 week low",TRUE)</f>
        <v>4.694</v>
      </c>
      <c r="H20" s="7">
        <f t="shared" si="10"/>
        <v>4.0391989774179793E-2</v>
      </c>
      <c r="I20" s="7">
        <f t="shared" si="11"/>
        <v>0.12206159390613469</v>
      </c>
      <c r="J20" s="16">
        <f t="shared" si="5"/>
        <v>44928</v>
      </c>
      <c r="K20" s="16" cm="1" vm="97">
        <f t="array" aca="1" ref="K20:L20" ca="1">_xlfn.STOCKHISTORY(B20,J20,J20,0,0 )</f>
        <v>44928</v>
      </c>
      <c r="L20" s="18" vm="134">
        <f ca="1"/>
        <v>5.3632999999999997</v>
      </c>
      <c r="M20" s="15"/>
      <c r="N20" s="1">
        <f t="shared" ca="1" si="3"/>
        <v>-8.9441202244886386E-2</v>
      </c>
      <c r="O20" s="7">
        <f t="shared" ca="1" si="8"/>
        <v>9.8226717994921664E-2</v>
      </c>
    </row>
    <row r="21" spans="1:15" x14ac:dyDescent="0.25">
      <c r="A21" s="21" t="s">
        <v>78</v>
      </c>
      <c r="B21" t="e" vm="135">
        <v>#VALUE!</v>
      </c>
      <c r="C21" s="18" cm="1">
        <f t="array" ref="C21">_FV(B21,"Price")</f>
        <v>88.596000000000004</v>
      </c>
      <c r="D21" s="1" cm="1">
        <f t="array" ref="D21">_FV(B21,"Change (%)",TRUE)</f>
        <v>-3.0890000000000002E-3</v>
      </c>
      <c r="E21" s="1">
        <f t="shared" si="9"/>
        <v>3.0985714873243975E-3</v>
      </c>
      <c r="F21" s="18" cm="1">
        <f t="array" ref="F21">_FV(B21,"52 week high",TRUE)</f>
        <v>102.57</v>
      </c>
      <c r="G21" s="18" cm="1">
        <f t="array" ref="G21">_FV(B21,"52 week low",TRUE)</f>
        <v>58.529000000000003</v>
      </c>
      <c r="H21" s="7">
        <f t="shared" si="10"/>
        <v>0.51371115173674586</v>
      </c>
      <c r="I21" s="7">
        <f t="shared" si="11"/>
        <v>0.15772721116077459</v>
      </c>
      <c r="J21" s="16">
        <f t="shared" si="5"/>
        <v>44928</v>
      </c>
      <c r="K21" s="16" cm="1" vm="97">
        <f t="array" aca="1" ref="K21:L21" ca="1">_xlfn.STOCKHISTORY(B21,J21,J21,0,0 )</f>
        <v>44928</v>
      </c>
      <c r="L21" s="18" vm="136">
        <f ca="1"/>
        <v>70.995500000000007</v>
      </c>
      <c r="M21" s="15"/>
      <c r="N21" s="1">
        <f t="shared" ca="1" si="3"/>
        <v>0.24791007880781168</v>
      </c>
      <c r="O21" s="7">
        <f t="shared" ca="1" si="8"/>
        <v>-0.19866021039324566</v>
      </c>
    </row>
    <row r="22" spans="1:15" x14ac:dyDescent="0.25">
      <c r="A22" s="21" t="s">
        <v>79</v>
      </c>
      <c r="B22" t="e" vm="137">
        <v>#VALUE!</v>
      </c>
      <c r="C22" s="18" cm="1">
        <f t="array" ref="C22">_FV(B22,"Price")</f>
        <v>28.912500000000001</v>
      </c>
      <c r="D22" s="1" cm="1">
        <f t="array" ref="D22">_FV(B22,"Change (%)",TRUE)</f>
        <v>7.7880000000000007E-4</v>
      </c>
      <c r="E22" s="1">
        <f t="shared" si="9"/>
        <v>-7.7819394255751462E-4</v>
      </c>
      <c r="F22" s="18" cm="1">
        <f t="array" ref="F22">_FV(B22,"52 week high",TRUE)</f>
        <v>28.9527</v>
      </c>
      <c r="G22" s="18" cm="1">
        <f t="array" ref="G22">_FV(B22,"52 week low",TRUE)</f>
        <v>18.359000000000002</v>
      </c>
      <c r="H22" s="7">
        <f t="shared" si="10"/>
        <v>0.57484067759681889</v>
      </c>
      <c r="I22" s="7">
        <f t="shared" si="11"/>
        <v>1.3904020752268931E-3</v>
      </c>
      <c r="J22" s="16">
        <f t="shared" si="5"/>
        <v>44928</v>
      </c>
      <c r="K22" s="16" cm="1" vm="97">
        <f t="array" aca="1" ref="K22:L22" ca="1">_xlfn.STOCKHISTORY(B22,J22,J22,0,0 )</f>
        <v>44928</v>
      </c>
      <c r="L22" s="18" vm="138">
        <f ca="1"/>
        <v>18.712</v>
      </c>
      <c r="M22" s="15"/>
      <c r="N22" s="1">
        <f t="shared" ca="1" si="3"/>
        <v>0.54513146643864907</v>
      </c>
      <c r="O22" s="7">
        <f t="shared" ca="1" si="8"/>
        <v>-0.35280587980977085</v>
      </c>
    </row>
    <row r="23" spans="1:15" x14ac:dyDescent="0.25">
      <c r="A23" s="21" t="s">
        <v>80</v>
      </c>
      <c r="B23" t="e" vm="139">
        <v>#VALUE!</v>
      </c>
      <c r="C23" s="17" cm="1">
        <f t="array" ref="C23">_FV(B23,"Price")</f>
        <v>285.25</v>
      </c>
      <c r="D23" s="1" cm="1">
        <f t="array" ref="D23">_FV(B23,"Change (%)",TRUE)</f>
        <v>8.7720000000000007E-4</v>
      </c>
      <c r="E23" s="1">
        <f t="shared" si="9"/>
        <v>-8.7643119455604879E-4</v>
      </c>
      <c r="F23" s="17" cm="1">
        <f t="array" ref="F23">_FV(B23,"52 week high",TRUE)</f>
        <v>307.75</v>
      </c>
      <c r="G23" s="17" cm="1">
        <f t="array" ref="G23">_FV(B23,"52 week low",TRUE)</f>
        <v>223</v>
      </c>
      <c r="H23" s="7">
        <f t="shared" si="10"/>
        <v>0.27914798206278024</v>
      </c>
      <c r="I23" s="7">
        <f t="shared" si="11"/>
        <v>7.8878177037686292E-2</v>
      </c>
      <c r="J23" s="16">
        <f t="shared" si="5"/>
        <v>44928</v>
      </c>
      <c r="K23" s="16" cm="1" vm="97">
        <f t="array" aca="1" ref="K23:L23" ca="1">_xlfn.STOCKHISTORY(B23,J23,J23,0,0 )</f>
        <v>44928</v>
      </c>
      <c r="L23" s="17" vm="140">
        <f ca="1"/>
        <v>226.4</v>
      </c>
      <c r="M23" s="15"/>
      <c r="N23" s="1">
        <f t="shared" ca="1" si="3"/>
        <v>0.25993816254416968</v>
      </c>
      <c r="O23" s="7">
        <f t="shared" ca="1" si="8"/>
        <v>-0.20631025416301496</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7"/>
  <sheetViews>
    <sheetView tabSelected="1" zoomScale="85" zoomScaleNormal="85" workbookViewId="0">
      <pane ySplit="1" topLeftCell="A2" activePane="bottomLeft" state="frozen"/>
      <selection activeCell="G1" sqref="G1"/>
      <selection pane="bottomLeft" activeCell="Q6" sqref="Q6"/>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41">
        <v>#VALUE!</v>
      </c>
      <c r="D2" t="str" cm="1">
        <f t="array" ref="D2">_FV(B2,"Ticker symbol",TRUE)</f>
        <v>SHY</v>
      </c>
      <c r="E2" cm="1">
        <f t="array" ref="E2">_FV(B2,"Price")</f>
        <v>81.540000000000006</v>
      </c>
      <c r="F2" s="1" cm="1">
        <f t="array" ref="F2">_FV(B2,"Change (%)",TRUE)</f>
        <v>1.843E-3</v>
      </c>
      <c r="G2" s="2" cm="1">
        <f t="array" ref="G2">_FV(B2,"52 week high",TRUE)</f>
        <v>82.74</v>
      </c>
      <c r="H2" s="2" cm="1">
        <f t="array" ref="H2">_FV(B2,"52 week low",TRUE)</f>
        <v>80.48</v>
      </c>
      <c r="I2" s="3" cm="1">
        <f t="array" ref="I2">_FV(B2,"Market cap",TRUE)/1000000</f>
        <v>27038.601703790002</v>
      </c>
      <c r="J2" s="14" cm="1">
        <f t="array" ref="J2">_FV(B2,"Volume")</f>
        <v>33752</v>
      </c>
      <c r="K2" s="14" cm="1">
        <f t="array" ref="K2">_FV(B2,"Volume average",TRUE)</f>
        <v>6081204</v>
      </c>
      <c r="L2" s="3">
        <f t="shared" ref="L2:L8" si="0">K2*E2/1000000</f>
        <v>495.86137416000003</v>
      </c>
      <c r="P2" s="7">
        <f t="shared" ref="P2:P8" si="1">J2/K2</f>
        <v>5.5502167005086495E-3</v>
      </c>
      <c r="Q2" s="7">
        <f t="shared" ref="Q2:Q8" si="2">G2/E2-1</f>
        <v>1.471670345842524E-2</v>
      </c>
      <c r="R2" s="7">
        <f t="shared" ref="R2:R8" si="3">E2/H2-1</f>
        <v>1.3170974155069626E-2</v>
      </c>
      <c r="S2" s="16">
        <f>$S$1</f>
        <v>44929</v>
      </c>
      <c r="T2" cm="1" vm="2">
        <f t="array" aca="1" ref="T2:U2" ca="1">_xlfn.STOCKHISTORY(B2,S2,S2,0,0 )</f>
        <v>44929</v>
      </c>
      <c r="U2" s="17" vm="142">
        <f ca="1"/>
        <v>81.239999999999995</v>
      </c>
      <c r="V2" s="7">
        <f t="shared" ref="V2:V8" ca="1" si="4">E2/U2-1</f>
        <v>3.6927621861153614E-3</v>
      </c>
      <c r="X2">
        <v>100</v>
      </c>
      <c r="AH2" s="11"/>
      <c r="AJ2" s="11"/>
      <c r="AK2" s="11" cm="1">
        <f t="array" ref="AK2">_FV(B2,"previous close",TRUE)</f>
        <v>81.39</v>
      </c>
      <c r="AL2" s="4">
        <f>AK2*X2</f>
        <v>8139</v>
      </c>
      <c r="AM2" s="11">
        <f>AD2-AL2</f>
        <v>-8139</v>
      </c>
    </row>
    <row r="3" spans="1:39" outlineLevel="1" x14ac:dyDescent="0.25">
      <c r="A3" s="20" t="s">
        <v>85</v>
      </c>
      <c r="B3" t="e" vm="143">
        <v>#VALUE!</v>
      </c>
      <c r="C3" t="str" cm="1">
        <f t="array" ref="C3">_FV(B3,"Name")</f>
        <v>iShares:3-7 Trs Bd ETF</v>
      </c>
      <c r="D3" t="str" cm="1">
        <f t="array" ref="D3">_FV(B3,"Ticker symbol",TRUE)</f>
        <v>IEI</v>
      </c>
      <c r="E3" cm="1">
        <f t="array" ref="E3">_FV(B3,"Price")</f>
        <v>114.9</v>
      </c>
      <c r="F3" s="1" cm="1">
        <f t="array" ref="F3">_FV(B3,"Change (%)",TRUE)</f>
        <v>4.0200000000000001E-3</v>
      </c>
      <c r="G3" s="2" cm="1">
        <f t="array" ref="G3">_FV(B3,"52 week high",TRUE)</f>
        <v>119.57</v>
      </c>
      <c r="H3" s="2" cm="1">
        <f t="array" ref="H3">_FV(B3,"52 week low",TRUE)</f>
        <v>111.4494</v>
      </c>
      <c r="I3" s="3" cm="1">
        <f t="array" ref="I3">_FV(B3,"Market cap",TRUE)/1000000</f>
        <v>13333.75993735</v>
      </c>
      <c r="J3" s="14" cm="1">
        <f t="array" ref="J3">_FV(B3,"Volume")</f>
        <v>3937</v>
      </c>
      <c r="K3" s="14" cm="1">
        <f t="array" ref="K3">_FV(B3,"Volume average",TRUE)</f>
        <v>2935703</v>
      </c>
      <c r="L3" s="3">
        <f t="shared" si="0"/>
        <v>337.31227469999999</v>
      </c>
      <c r="P3" s="7">
        <f t="shared" si="1"/>
        <v>1.3410757150842576E-3</v>
      </c>
      <c r="Q3" s="7">
        <f t="shared" si="2"/>
        <v>4.0644038294168627E-2</v>
      </c>
      <c r="R3" s="7">
        <f t="shared" si="3"/>
        <v>3.0961135726168099E-2</v>
      </c>
      <c r="S3" s="16">
        <f t="shared" ref="S3:S18" si="5">$S$1</f>
        <v>44929</v>
      </c>
      <c r="T3" cm="1" vm="2">
        <f t="array" aca="1" ref="T3:U3" ca="1">_xlfn.STOCKHISTORY(B3,S3,S3,0,0 )</f>
        <v>44929</v>
      </c>
      <c r="U3" s="17" vm="144">
        <f ca="1"/>
        <v>115.23</v>
      </c>
      <c r="V3" s="7">
        <f t="shared" ca="1" si="4"/>
        <v>-2.8638375423066798E-3</v>
      </c>
      <c r="X3">
        <v>1</v>
      </c>
      <c r="AH3" s="11"/>
      <c r="AJ3" s="11"/>
      <c r="AK3" s="11" cm="1">
        <f t="array" ref="AK3">_FV(B3,"previous close",TRUE)</f>
        <v>114.44</v>
      </c>
      <c r="AL3" s="4">
        <f>AK3*X3</f>
        <v>114.44</v>
      </c>
      <c r="AM3" s="11">
        <f>AD3-AL3</f>
        <v>-114.44</v>
      </c>
    </row>
    <row r="4" spans="1:39" outlineLevel="1" x14ac:dyDescent="0.25">
      <c r="A4" s="20" t="s">
        <v>86</v>
      </c>
      <c r="B4" t="e" vm="145">
        <v>#VALUE!</v>
      </c>
      <c r="C4" t="str" cm="1">
        <f t="array" ref="C4">_FV(B4,"Name")</f>
        <v>iShares:7-10 Trs Bd ETF</v>
      </c>
      <c r="D4" t="str" cm="1">
        <f t="array" ref="D4">_FV(B4,"Ticker symbol",TRUE)</f>
        <v>IEF</v>
      </c>
      <c r="E4" cm="1">
        <f t="array" ref="E4">_FV(B4,"Price")</f>
        <v>93.38</v>
      </c>
      <c r="F4" s="1" cm="1">
        <f t="array" ref="F4">_FV(B4,"Change (%)",TRUE)</f>
        <v>4.4099999999999999E-3</v>
      </c>
      <c r="G4" s="2" cm="1">
        <f t="array" ref="G4">_FV(B4,"52 week high",TRUE)</f>
        <v>100.8</v>
      </c>
      <c r="H4" s="2" cm="1">
        <f t="array" ref="H4">_FV(B4,"52 week low",TRUE)</f>
        <v>88.855000000000004</v>
      </c>
      <c r="I4" s="3" cm="1">
        <f t="array" ref="I4">_FV(B4,"Market cap",TRUE)/1000000</f>
        <v>27043.01588535</v>
      </c>
      <c r="J4" s="14" cm="1">
        <f t="array" ref="J4">_FV(B4,"Volume")</f>
        <v>2457</v>
      </c>
      <c r="K4" s="14" cm="1">
        <f t="array" ref="K4">_FV(B4,"Volume average",TRUE)</f>
        <v>12211956</v>
      </c>
      <c r="L4" s="3">
        <f t="shared" si="0"/>
        <v>1140.35245128</v>
      </c>
      <c r="P4" s="7">
        <f t="shared" si="1"/>
        <v>2.011962702780783E-4</v>
      </c>
      <c r="Q4" s="7">
        <f t="shared" si="2"/>
        <v>7.946026986506749E-2</v>
      </c>
      <c r="R4" s="7">
        <f t="shared" si="3"/>
        <v>5.0925665409937482E-2</v>
      </c>
      <c r="S4" s="16">
        <f t="shared" si="5"/>
        <v>44929</v>
      </c>
      <c r="T4" cm="1" vm="2">
        <f t="array" aca="1" ref="T4:U4" ca="1">_xlfn.STOCKHISTORY(B4,S4,S4,0,0 )</f>
        <v>44929</v>
      </c>
      <c r="U4" s="17" vm="146">
        <f ca="1"/>
        <v>96.53</v>
      </c>
      <c r="V4" s="7">
        <f t="shared" ca="1" si="4"/>
        <v>-3.2632342277012394E-2</v>
      </c>
      <c r="X4">
        <v>1</v>
      </c>
      <c r="AH4" s="11"/>
      <c r="AJ4" s="11"/>
      <c r="AK4" s="11" cm="1">
        <f t="array" ref="AK4">_FV(B4,"previous close",TRUE)</f>
        <v>92.97</v>
      </c>
      <c r="AL4" s="4">
        <f>AK4*X4</f>
        <v>92.97</v>
      </c>
      <c r="AM4" s="11">
        <f>AD4-AL4</f>
        <v>-92.97</v>
      </c>
    </row>
    <row r="5" spans="1:39" outlineLevel="1" x14ac:dyDescent="0.25">
      <c r="A5" s="20" t="s">
        <v>87</v>
      </c>
      <c r="B5" t="e" vm="147">
        <v>#VALUE!</v>
      </c>
      <c r="C5" t="str" cm="1">
        <f t="array" ref="C5">_FV(B5,"Name")</f>
        <v>iShares:20+ Trs Bd ETF</v>
      </c>
      <c r="D5" t="str" cm="1">
        <f t="array" ref="D5">_FV(B5,"Ticker symbol",TRUE)</f>
        <v>TLT</v>
      </c>
      <c r="E5" cm="1">
        <f t="array" ref="E5">_FV(B5,"Price")</f>
        <v>91.48</v>
      </c>
      <c r="F5" s="1" cm="1">
        <f t="array" ref="F5">_FV(B5,"Change (%)",TRUE)</f>
        <v>1.9719999999999998E-3</v>
      </c>
      <c r="G5" s="2" cm="1">
        <f t="array" ref="G5">_FV(B5,"52 week high",TRUE)</f>
        <v>109.68</v>
      </c>
      <c r="H5" s="2" cm="1">
        <f t="array" ref="H5">_FV(B5,"52 week low",TRUE)</f>
        <v>82.42</v>
      </c>
      <c r="I5" s="3" cm="1">
        <f t="array" ref="I5">_FV(B5,"Market cap",TRUE)/1000000</f>
        <v>39573.615259160004</v>
      </c>
      <c r="J5" s="14" cm="1">
        <f t="array" ref="J5">_FV(B5,"Volume")</f>
        <v>332996</v>
      </c>
      <c r="K5" s="14" cm="1">
        <f t="array" ref="K5">_FV(B5,"Volume average",TRUE)</f>
        <v>47812062</v>
      </c>
      <c r="L5" s="3">
        <f t="shared" si="0"/>
        <v>4373.8474317600003</v>
      </c>
      <c r="P5" s="7">
        <f t="shared" si="1"/>
        <v>6.9646860242087031E-3</v>
      </c>
      <c r="Q5" s="7">
        <f t="shared" si="2"/>
        <v>0.19895059029296025</v>
      </c>
      <c r="R5" s="7">
        <f t="shared" si="3"/>
        <v>0.10992477553991753</v>
      </c>
      <c r="S5" s="16">
        <f t="shared" si="5"/>
        <v>44929</v>
      </c>
      <c r="T5" cm="1" vm="2">
        <f t="array" aca="1" ref="T5:U5" ca="1">_xlfn.STOCKHISTORY(B5,S5,S5,0,0 )</f>
        <v>44929</v>
      </c>
      <c r="U5" s="17" vm="148">
        <f ca="1"/>
        <v>101.46</v>
      </c>
      <c r="V5" s="7">
        <f t="shared" ca="1" si="4"/>
        <v>-9.8363887246205262E-2</v>
      </c>
      <c r="X5">
        <v>1</v>
      </c>
      <c r="AH5" s="11"/>
      <c r="AJ5" s="11"/>
      <c r="AK5" s="11" cm="1">
        <f t="array" ref="AK5">_FV(B5,"previous close",TRUE)</f>
        <v>91.3</v>
      </c>
      <c r="AL5" s="4">
        <f>AK5*X5</f>
        <v>91.3</v>
      </c>
      <c r="AM5" s="11">
        <f>AD5-AL5</f>
        <v>-91.3</v>
      </c>
    </row>
    <row r="6" spans="1:39" outlineLevel="1" x14ac:dyDescent="0.25">
      <c r="A6" s="20" t="s">
        <v>118</v>
      </c>
      <c r="B6" t="e" vm="149">
        <v>#VALUE!</v>
      </c>
      <c r="C6" t="str" cm="1">
        <f t="array" ref="C6">_FV(B6,"Name")</f>
        <v>PIMCO ETF:25+ Yr US Tres</v>
      </c>
      <c r="D6" t="str" cm="1">
        <f t="array" ref="D6">_FV(B6,"Ticker symbol",TRUE)</f>
        <v>ZROZ</v>
      </c>
      <c r="E6" cm="1">
        <f t="array" ref="E6">_FV(B6,"Price")</f>
        <v>75.7</v>
      </c>
      <c r="F6" s="1" cm="1">
        <f t="array" ref="F6">_FV(B6,"Change (%)",TRUE)</f>
        <v>-6.6009999999999994E-4</v>
      </c>
      <c r="G6" s="2" cm="1">
        <f t="array" ref="G6">_FV(B6,"52 week high",TRUE)</f>
        <v>102</v>
      </c>
      <c r="H6" s="2" cm="1">
        <f t="array" ref="H6">_FV(B6,"52 week low",TRUE)</f>
        <v>64.03</v>
      </c>
      <c r="I6" s="3" cm="1">
        <f t="array" ref="I6">_FV(B6,"Market cap",TRUE)/1000000</f>
        <v>985.98328838999998</v>
      </c>
      <c r="J6" s="14" cm="1">
        <f t="array" ref="J6">_FV(B6,"Volume")</f>
        <v>383</v>
      </c>
      <c r="K6" s="14" cm="1">
        <f t="array" ref="K6">_FV(B6,"Volume average",TRUE)</f>
        <v>378407</v>
      </c>
      <c r="L6" s="3">
        <f t="shared" ref="L6" si="6">K6*E6/1000000</f>
        <v>28.645409900000001</v>
      </c>
      <c r="P6" s="7">
        <f t="shared" ref="P6" si="7">J6/K6</f>
        <v>1.0121377247249653E-3</v>
      </c>
      <c r="Q6" s="7">
        <f t="shared" ref="Q6" si="8">G6/E6-1</f>
        <v>0.34742404227212687</v>
      </c>
      <c r="R6" s="7">
        <f t="shared" ref="R6" si="9">E6/H6-1</f>
        <v>0.18225831641418089</v>
      </c>
      <c r="S6" s="16">
        <f t="shared" si="5"/>
        <v>44929</v>
      </c>
      <c r="T6" cm="1" vm="2">
        <f t="array" aca="1" ref="T6:U6" ca="1">_xlfn.STOCKHISTORY(B6,S6,S6,0,0 )</f>
        <v>44929</v>
      </c>
      <c r="U6" s="17" vm="150">
        <f ca="1"/>
        <v>89.75</v>
      </c>
      <c r="V6" s="7">
        <f t="shared" ref="V6" ca="1" si="10">E6/U6-1</f>
        <v>-0.15654596100278551</v>
      </c>
      <c r="AH6" s="11"/>
      <c r="AJ6" s="11"/>
      <c r="AK6" s="11"/>
      <c r="AM6" s="11"/>
    </row>
    <row r="7" spans="1:39" outlineLevel="1" x14ac:dyDescent="0.25">
      <c r="A7" s="20" t="s">
        <v>90</v>
      </c>
      <c r="B7" t="e" vm="151">
        <v>#VALUE!</v>
      </c>
      <c r="C7" t="str" cm="1">
        <f t="array" ref="C7">_FV(B7,"Name")</f>
        <v>iShares:US Treasury Bond</v>
      </c>
      <c r="D7" t="str" cm="1">
        <f t="array" ref="D7">_FV(B7,"Ticker symbol",TRUE)</f>
        <v>GOVT</v>
      </c>
      <c r="E7" cm="1">
        <f t="array" ref="E7">_FV(B7,"Price")</f>
        <v>22.41</v>
      </c>
      <c r="F7" s="1" cm="1">
        <f t="array" ref="F7">_FV(B7,"Change (%)",TRUE)</f>
        <v>3.3579999999999999E-3</v>
      </c>
      <c r="G7" s="2" cm="1">
        <f t="array" ref="G7">_FV(B7,"52 week high",TRUE)</f>
        <v>23.66</v>
      </c>
      <c r="H7" s="2" cm="1">
        <f t="array" ref="H7">_FV(B7,"52 week low",TRUE)</f>
        <v>21.59</v>
      </c>
      <c r="I7" s="3" cm="1">
        <f t="array" ref="I7">_FV(B7,"Market cap",TRUE)/1000000</f>
        <v>22636.364945990001</v>
      </c>
      <c r="J7" s="14" cm="1">
        <f t="array" ref="J7">_FV(B7,"Volume")</f>
        <v>200</v>
      </c>
      <c r="K7" s="14" cm="1">
        <f t="array" ref="K7">_FV(B7,"Volume average",TRUE)</f>
        <v>10412137</v>
      </c>
      <c r="L7" s="3">
        <f t="shared" si="0"/>
        <v>233.33599016999997</v>
      </c>
      <c r="P7" s="7">
        <f t="shared" si="1"/>
        <v>1.9208352713760874E-5</v>
      </c>
      <c r="Q7" s="7">
        <f t="shared" si="2"/>
        <v>5.5778670236501515E-2</v>
      </c>
      <c r="R7" s="7">
        <f t="shared" si="3"/>
        <v>3.7980546549328364E-2</v>
      </c>
      <c r="S7" s="16">
        <f t="shared" si="5"/>
        <v>44929</v>
      </c>
      <c r="T7" cm="1" vm="2">
        <f t="array" aca="1" ref="T7:U7" ca="1">_xlfn.STOCKHISTORY(B7,S7,S7,0,0 )</f>
        <v>44929</v>
      </c>
      <c r="U7" s="17" vm="152">
        <f ca="1"/>
        <v>22.84</v>
      </c>
      <c r="V7" s="7">
        <f t="shared" ca="1" si="4"/>
        <v>-1.8826619964973701E-2</v>
      </c>
      <c r="X7">
        <v>8</v>
      </c>
      <c r="AH7" s="11"/>
      <c r="AJ7" s="11"/>
      <c r="AK7" s="11" cm="1">
        <f t="array" ref="AK7">_FV(B7,"previous close",TRUE)</f>
        <v>22.335000000000001</v>
      </c>
      <c r="AL7" s="4">
        <f>AK7*X7</f>
        <v>178.68</v>
      </c>
      <c r="AM7" s="11">
        <f>AD7-AL7</f>
        <v>-178.68</v>
      </c>
    </row>
    <row r="8" spans="1:39" outlineLevel="1" x14ac:dyDescent="0.25">
      <c r="A8" s="20" t="s">
        <v>88</v>
      </c>
      <c r="B8" t="e" vm="153">
        <v>#VALUE!</v>
      </c>
      <c r="D8" t="str" cm="1">
        <f t="array" ref="D8">_FV(B8,"Ticker symbol",TRUE)</f>
        <v>AGG</v>
      </c>
      <c r="E8" cm="1">
        <f t="array" ref="E8">_FV(B8,"Price")</f>
        <v>96.11</v>
      </c>
      <c r="F8" s="1" cm="1">
        <f t="array" ref="F8">_FV(B8,"Change (%)",TRUE)</f>
        <v>4.3890000000000005E-3</v>
      </c>
      <c r="G8" s="2" cm="1">
        <f t="array" ref="G8">_FV(B8,"52 week high",TRUE)</f>
        <v>101.15</v>
      </c>
      <c r="H8" s="2" cm="1">
        <f t="array" ref="H8">_FV(B8,"52 week low",TRUE)</f>
        <v>91.581900000000005</v>
      </c>
      <c r="I8" s="3" cm="1">
        <f t="array" ref="I8">_FV(B8,"Market cap",TRUE)/1000000</f>
        <v>88999.190755980002</v>
      </c>
      <c r="J8" s="14" cm="1">
        <f t="array" ref="J8">_FV(B8,"Volume")</f>
        <v>206</v>
      </c>
      <c r="K8" s="14" cm="1">
        <f t="array" ref="K8">_FV(B8,"Volume average",TRUE)</f>
        <v>9231663</v>
      </c>
      <c r="L8" s="3">
        <f t="shared" si="0"/>
        <v>887.25513092999995</v>
      </c>
      <c r="P8" s="7">
        <f t="shared" si="1"/>
        <v>2.231450606461696E-5</v>
      </c>
      <c r="Q8" s="7">
        <f t="shared" si="2"/>
        <v>5.2439912600145799E-2</v>
      </c>
      <c r="R8" s="7">
        <f t="shared" si="3"/>
        <v>4.944317599875081E-2</v>
      </c>
      <c r="S8" s="16">
        <f t="shared" si="5"/>
        <v>44929</v>
      </c>
      <c r="T8" cm="1" vm="2">
        <f t="array" aca="1" ref="T8:U8" ca="1">_xlfn.STOCKHISTORY(B8,S8,S8,0,0 )</f>
        <v>44929</v>
      </c>
      <c r="U8" s="17" vm="154">
        <f ca="1"/>
        <v>97.56</v>
      </c>
      <c r="V8" s="7">
        <f t="shared" ca="1" si="4"/>
        <v>-1.4862648626486341E-2</v>
      </c>
      <c r="AH8" s="11"/>
      <c r="AJ8" s="11"/>
      <c r="AK8" s="11"/>
      <c r="AM8" s="11"/>
    </row>
    <row r="9" spans="1:39" outlineLevel="1" x14ac:dyDescent="0.25">
      <c r="A9" s="20"/>
      <c r="S9" s="16"/>
      <c r="T9"/>
      <c r="AH9" s="11"/>
      <c r="AJ9" s="11"/>
      <c r="AK9" s="11"/>
      <c r="AM9" s="11"/>
    </row>
    <row r="10" spans="1:39" outlineLevel="1" x14ac:dyDescent="0.25">
      <c r="A10" s="20"/>
      <c r="S10" s="16"/>
      <c r="T10"/>
      <c r="AH10" s="11"/>
      <c r="AJ10" s="11"/>
      <c r="AK10" s="11"/>
      <c r="AM10" s="11"/>
    </row>
    <row r="11" spans="1:39" outlineLevel="1" x14ac:dyDescent="0.25">
      <c r="A11" s="20"/>
      <c r="S11" s="16"/>
      <c r="T11"/>
      <c r="AH11" s="11"/>
      <c r="AJ11" s="11"/>
      <c r="AK11" s="11"/>
      <c r="AM11" s="11"/>
    </row>
    <row r="12" spans="1:39" outlineLevel="1" x14ac:dyDescent="0.25">
      <c r="A12" s="30" t="s">
        <v>116</v>
      </c>
      <c r="S12" s="16"/>
      <c r="T12"/>
      <c r="AH12" s="11"/>
      <c r="AJ12" s="11"/>
      <c r="AK12" s="11"/>
      <c r="AM12" s="11"/>
    </row>
    <row r="13" spans="1:39" outlineLevel="1" x14ac:dyDescent="0.25">
      <c r="A13" s="20" t="s">
        <v>91</v>
      </c>
      <c r="B13" t="e" vm="155">
        <v>#VALUE!</v>
      </c>
      <c r="C13" t="str" cm="1">
        <f t="array" ref="C13">_FV(B13,"Name")</f>
        <v>iShares:Cr MSCI Intl DM</v>
      </c>
      <c r="D13" t="str" cm="1">
        <f t="array" ref="D13">_FV(B13,"Ticker symbol",TRUE)</f>
        <v>IDEV</v>
      </c>
      <c r="E13" cm="1">
        <f t="array" ref="E13">_FV(B13,"Price")</f>
        <v>61.02</v>
      </c>
      <c r="F13" s="1" cm="1">
        <f t="array" ref="F13">_FV(B13,"Change (%)",TRUE)</f>
        <v>8.2010000000000004E-4</v>
      </c>
      <c r="G13" s="2" cm="1">
        <f t="array" ref="G13">_FV(B13,"52 week high",TRUE)</f>
        <v>63.2</v>
      </c>
      <c r="H13" s="2" cm="1">
        <f t="array" ref="H13">_FV(B13,"52 week low",TRUE)</f>
        <v>55.31</v>
      </c>
      <c r="I13" s="3" cm="1">
        <f t="array" ref="I13">_FV(B13,"Market cap",TRUE)/1000000</f>
        <v>10376.075187729999</v>
      </c>
      <c r="J13" s="14" cm="1">
        <f t="array" ref="J13">_FV(B13,"Volume")</f>
        <v>363814</v>
      </c>
      <c r="K13" s="14" cm="1">
        <f t="array" ref="K13">_FV(B13,"Volume average",TRUE)</f>
        <v>699887</v>
      </c>
      <c r="L13" s="3">
        <f t="shared" ref="L13:L18" si="11">K13*E13/1000000</f>
        <v>42.707104740000005</v>
      </c>
      <c r="P13" s="7">
        <f t="shared" ref="P13:P18" si="12">J13/K13</f>
        <v>0.51981819922358896</v>
      </c>
      <c r="Q13" s="7">
        <f t="shared" ref="Q13:Q18" si="13">G13/E13-1</f>
        <v>3.5725991478203767E-2</v>
      </c>
      <c r="R13" s="7">
        <f t="shared" ref="R13:R18" si="14">E13/H13-1</f>
        <v>0.1032363044657385</v>
      </c>
      <c r="S13" s="16">
        <f t="shared" si="5"/>
        <v>44929</v>
      </c>
      <c r="T13" cm="1" vm="2">
        <f t="array" aca="1" ref="T13:U13" ca="1">_xlfn.STOCKHISTORY(B13,S13,S13,0,0 )</f>
        <v>44929</v>
      </c>
      <c r="U13" s="17" vm="156">
        <f ca="1"/>
        <v>56.33</v>
      </c>
      <c r="V13" s="7">
        <f t="shared" ref="V13:V18" ca="1" si="15">E13/U13-1</f>
        <v>8.3259364459435492E-2</v>
      </c>
      <c r="X13">
        <v>1</v>
      </c>
      <c r="AH13" s="11"/>
      <c r="AJ13" s="11"/>
      <c r="AK13" s="11" cm="1">
        <f t="array" ref="AK13">_FV(B13,"previous close",TRUE)</f>
        <v>60.97</v>
      </c>
      <c r="AL13" s="4">
        <f>AK13*X13</f>
        <v>60.97</v>
      </c>
      <c r="AM13" s="11">
        <f>AD13-AL13</f>
        <v>-60.97</v>
      </c>
    </row>
    <row r="14" spans="1:39" outlineLevel="1" x14ac:dyDescent="0.25">
      <c r="A14" s="20" t="s">
        <v>92</v>
      </c>
      <c r="B14" t="e" vm="157">
        <v>#VALUE!</v>
      </c>
      <c r="C14" t="str" cm="1">
        <f t="array" ref="C14">_FV(B14,"Name")</f>
        <v>iShares:MSCI EM xChn</v>
      </c>
      <c r="D14" t="str" cm="1">
        <f t="array" ref="D14">_FV(B14,"Ticker symbol",TRUE)</f>
        <v>EMXC</v>
      </c>
      <c r="E14" cm="1">
        <f t="array" ref="E14">_FV(B14,"Price")</f>
        <v>52.91</v>
      </c>
      <c r="F14" s="1" cm="1">
        <f t="array" ref="F14">_FV(B14,"Change (%)",TRUE)</f>
        <v>1.1084E-2</v>
      </c>
      <c r="G14" s="2" cm="1">
        <f t="array" ref="G14">_FV(B14,"52 week high",TRUE)</f>
        <v>54.34</v>
      </c>
      <c r="H14" s="2" cm="1">
        <f t="array" ref="H14">_FV(B14,"52 week low",TRUE)</f>
        <v>46.47</v>
      </c>
      <c r="I14" s="3" cm="1">
        <f t="array" ref="I14">_FV(B14,"Market cap",TRUE)/1000000</f>
        <v>6660.2571082900004</v>
      </c>
      <c r="J14" s="14" cm="1">
        <f t="array" ref="J14">_FV(B14,"Volume")</f>
        <v>680527</v>
      </c>
      <c r="K14" s="14" cm="1">
        <f t="array" ref="K14">_FV(B14,"Volume average",TRUE)</f>
        <v>1317355</v>
      </c>
      <c r="L14" s="3">
        <f t="shared" si="11"/>
        <v>69.701253049999991</v>
      </c>
      <c r="P14" s="7">
        <f t="shared" si="12"/>
        <v>0.51658588611270306</v>
      </c>
      <c r="Q14" s="7">
        <f t="shared" si="13"/>
        <v>2.7027027027027195E-2</v>
      </c>
      <c r="R14" s="7">
        <f t="shared" si="14"/>
        <v>0.13858403270927466</v>
      </c>
      <c r="S14" s="16">
        <f t="shared" si="5"/>
        <v>44929</v>
      </c>
      <c r="T14" cm="1" vm="2">
        <f t="array" aca="1" ref="T14:U14" ca="1">_xlfn.STOCKHISTORY(B14,S14,S14,0,0 )</f>
        <v>44929</v>
      </c>
      <c r="U14" s="17" vm="158">
        <f ca="1"/>
        <v>47.42</v>
      </c>
      <c r="V14" s="7">
        <f t="shared" ca="1" si="15"/>
        <v>0.11577393504850253</v>
      </c>
      <c r="X14">
        <v>1</v>
      </c>
      <c r="AH14" s="11"/>
      <c r="AJ14" s="11"/>
      <c r="AK14" s="11" cm="1">
        <f t="array" ref="AK14">_FV(B14,"previous close",TRUE)</f>
        <v>52.33</v>
      </c>
      <c r="AL14" s="4">
        <f>AK14*X14</f>
        <v>52.33</v>
      </c>
      <c r="AM14" s="11">
        <f>AD14-AL14</f>
        <v>-52.33</v>
      </c>
    </row>
    <row r="15" spans="1:39" outlineLevel="1" x14ac:dyDescent="0.25">
      <c r="A15" s="20" t="s">
        <v>93</v>
      </c>
      <c r="B15" t="e" vm="159">
        <v>#VALUE!</v>
      </c>
      <c r="C15" t="str" cm="1">
        <f t="array" ref="C15">_FV(B15,"Name")</f>
        <v>Vanguard S-C Id;ETF</v>
      </c>
      <c r="D15" t="str" cm="1">
        <f t="array" ref="D15">_FV(B15,"Ticker symbol",TRUE)</f>
        <v>VB</v>
      </c>
      <c r="E15" cm="1">
        <f t="array" ref="E15">_FV(B15,"Price")</f>
        <v>192.1</v>
      </c>
      <c r="F15" s="1" cm="1">
        <f t="array" ref="F15">_FV(B15,"Change (%)",TRUE)</f>
        <v>-4.0959999999999998E-3</v>
      </c>
      <c r="G15" s="2" cm="1">
        <f t="array" ref="G15">_FV(B15,"52 week high",TRUE)</f>
        <v>210</v>
      </c>
      <c r="H15" s="2" cm="1">
        <f t="array" ref="H15">_FV(B15,"52 week low",TRUE)</f>
        <v>174.84</v>
      </c>
      <c r="I15" s="3" cm="1">
        <f t="array" ref="I15">_FV(B15,"Market cap",TRUE)/1000000</f>
        <v>41068.466403999999</v>
      </c>
      <c r="J15" s="14" cm="1">
        <f t="array" ref="J15">_FV(B15,"Volume")</f>
        <v>12</v>
      </c>
      <c r="K15" s="14" cm="1">
        <f t="array" ref="K15">_FV(B15,"Volume average",TRUE)</f>
        <v>768157</v>
      </c>
      <c r="L15" s="3">
        <f t="shared" si="11"/>
        <v>147.56295969999999</v>
      </c>
      <c r="P15" s="7">
        <f t="shared" si="12"/>
        <v>1.5621806479664963E-5</v>
      </c>
      <c r="Q15" s="7">
        <f t="shared" si="13"/>
        <v>9.3180635085892805E-2</v>
      </c>
      <c r="R15" s="7">
        <f t="shared" si="14"/>
        <v>9.8718828643330925E-2</v>
      </c>
      <c r="S15" s="16">
        <f t="shared" si="5"/>
        <v>44929</v>
      </c>
      <c r="T15" cm="1" vm="2">
        <f t="array" aca="1" ref="T15:U15" ca="1">_xlfn.STOCKHISTORY(B15,S15,S15,0,0 )</f>
        <v>44929</v>
      </c>
      <c r="U15" s="17" vm="160">
        <f ca="1"/>
        <v>182.5</v>
      </c>
      <c r="V15" s="7">
        <f t="shared" ca="1" si="15"/>
        <v>5.2602739726027359E-2</v>
      </c>
      <c r="X15">
        <v>1</v>
      </c>
      <c r="AH15" s="11"/>
      <c r="AJ15" s="11"/>
      <c r="AK15" s="11" cm="1">
        <f t="array" ref="AK15">_FV(B15,"previous close",TRUE)</f>
        <v>192.89</v>
      </c>
      <c r="AL15" s="4">
        <f>AK15*X15</f>
        <v>192.89</v>
      </c>
      <c r="AM15" s="11">
        <f>AD15-AL15</f>
        <v>-192.89</v>
      </c>
    </row>
    <row r="16" spans="1:39" outlineLevel="1" x14ac:dyDescent="0.25">
      <c r="A16" s="20" t="s">
        <v>94</v>
      </c>
      <c r="B16" t="e" vm="161">
        <v>#VALUE!</v>
      </c>
      <c r="C16" t="str" cm="1">
        <f t="array" ref="C16">_FV(B16,"Name")</f>
        <v>iShares:Russ 1000 Vl ETF</v>
      </c>
      <c r="D16" t="str" cm="1">
        <f t="array" ref="D16">_FV(B16,"Ticker symbol",TRUE)</f>
        <v>IWD</v>
      </c>
      <c r="E16" cm="1">
        <f t="array" ref="E16">_FV(B16,"Price")</f>
        <v>155.68</v>
      </c>
      <c r="F16" s="1" cm="1">
        <f t="array" ref="F16">_FV(B16,"Change (%)",TRUE)</f>
        <v>-7.7020000000000007E-4</v>
      </c>
      <c r="G16" s="2" cm="1">
        <f t="array" ref="G16">_FV(B16,"52 week high",TRUE)</f>
        <v>164.18</v>
      </c>
      <c r="H16" s="2" cm="1">
        <f t="array" ref="H16">_FV(B16,"52 week low",TRUE)</f>
        <v>143.34</v>
      </c>
      <c r="I16" s="3" cm="1">
        <f t="array" ref="I16">_FV(B16,"Market cap",TRUE)/1000000</f>
        <v>46637.517975219998</v>
      </c>
      <c r="J16" s="14" cm="1">
        <f t="array" ref="J16">_FV(B16,"Volume")</f>
        <v>3826275</v>
      </c>
      <c r="K16" s="14" cm="1">
        <f t="array" ref="K16">_FV(B16,"Volume average",TRUE)</f>
        <v>2823425</v>
      </c>
      <c r="L16" s="3">
        <f t="shared" si="11"/>
        <v>439.55080400000003</v>
      </c>
      <c r="P16" s="7">
        <f t="shared" si="12"/>
        <v>1.3551891762664141</v>
      </c>
      <c r="Q16" s="7">
        <f t="shared" si="13"/>
        <v>5.4599177800616738E-2</v>
      </c>
      <c r="R16" s="7">
        <f t="shared" si="14"/>
        <v>8.608901911539002E-2</v>
      </c>
      <c r="S16" s="16">
        <f t="shared" si="5"/>
        <v>44929</v>
      </c>
      <c r="T16" cm="1" vm="2">
        <f t="array" aca="1" ref="T16:U16" ca="1">_xlfn.STOCKHISTORY(B16,S16,S16,0,0 )</f>
        <v>44929</v>
      </c>
      <c r="U16" s="17" vm="162">
        <f ca="1"/>
        <v>151.6</v>
      </c>
      <c r="V16" s="7">
        <f t="shared" ca="1" si="15"/>
        <v>2.6912928759894594E-2</v>
      </c>
      <c r="X16">
        <v>8</v>
      </c>
      <c r="AH16" s="11"/>
      <c r="AJ16" s="11"/>
      <c r="AK16" s="11" cm="1">
        <f t="array" ref="AK16">_FV(B16,"previous close",TRUE)</f>
        <v>155.80000000000001</v>
      </c>
      <c r="AL16" s="4">
        <f>AK16*X16</f>
        <v>1246.4000000000001</v>
      </c>
      <c r="AM16" s="11">
        <f>AD16-AL16</f>
        <v>-1246.4000000000001</v>
      </c>
    </row>
    <row r="17" spans="1:39" outlineLevel="1" x14ac:dyDescent="0.25">
      <c r="A17" s="20" t="s">
        <v>95</v>
      </c>
      <c r="B17" t="e" vm="163">
        <v>#VALUE!</v>
      </c>
      <c r="C17" t="str" cm="1">
        <f t="array" ref="C17">_FV(B17,"Name")</f>
        <v>Vanguard 500 Idx;ETF</v>
      </c>
      <c r="D17" t="str" cm="1">
        <f t="array" ref="D17">_FV(B17,"Ticker symbol",TRUE)</f>
        <v>VOO</v>
      </c>
      <c r="E17" cm="1">
        <f t="array" ref="E17">_FV(B17,"Price")</f>
        <v>418.05</v>
      </c>
      <c r="F17" s="1" cm="1">
        <f t="array" ref="F17">_FV(B17,"Change (%)",TRUE)</f>
        <v>9.8169999999999985E-4</v>
      </c>
      <c r="G17" s="2" cm="1">
        <f t="array" ref="G17">_FV(B17,"52 week high",TRUE)</f>
        <v>422.15</v>
      </c>
      <c r="H17" s="2" cm="1">
        <f t="array" ref="H17">_FV(B17,"52 week low",TRUE)</f>
        <v>344.34</v>
      </c>
      <c r="I17" s="3" cm="1">
        <f t="array" ref="I17">_FV(B17,"Market cap",TRUE)/1000000</f>
        <v>319247.917823</v>
      </c>
      <c r="J17" s="14" cm="1">
        <f t="array" ref="J17">_FV(B17,"Volume")</f>
        <v>6625</v>
      </c>
      <c r="K17" s="14" cm="1">
        <f t="array" ref="K17">_FV(B17,"Volume average",TRUE)</f>
        <v>4478119</v>
      </c>
      <c r="L17" s="3">
        <f t="shared" si="11"/>
        <v>1872.07764795</v>
      </c>
      <c r="P17" s="7">
        <f t="shared" si="12"/>
        <v>1.4794157993568281E-3</v>
      </c>
      <c r="Q17" s="7">
        <f t="shared" si="13"/>
        <v>9.8074393015188388E-3</v>
      </c>
      <c r="R17" s="7">
        <f t="shared" si="14"/>
        <v>0.21406168322007324</v>
      </c>
      <c r="S17" s="16">
        <f t="shared" si="5"/>
        <v>44929</v>
      </c>
      <c r="T17" cm="1" vm="2">
        <f t="array" aca="1" ref="T17:U17" ca="1">_xlfn.STOCKHISTORY(B17,S17,S17,0,0 )</f>
        <v>44929</v>
      </c>
      <c r="U17" s="17" vm="164">
        <f ca="1"/>
        <v>349.99</v>
      </c>
      <c r="V17" s="7">
        <f t="shared" ca="1" si="15"/>
        <v>0.19446269893425527</v>
      </c>
      <c r="AH17" s="11"/>
      <c r="AJ17" s="11"/>
      <c r="AK17" s="11"/>
      <c r="AM17" s="11"/>
    </row>
    <row r="18" spans="1:39" x14ac:dyDescent="0.25">
      <c r="A18" s="20" t="s">
        <v>96</v>
      </c>
      <c r="B18" t="e" vm="165">
        <v>#VALUE!</v>
      </c>
      <c r="C18" t="str" cm="1">
        <f t="array" ref="C18">_FV(B18,"Name")</f>
        <v>Invesco QQQ Trust 1</v>
      </c>
      <c r="D18" t="str" cm="1">
        <f t="array" ref="D18">_FV(B18,"Ticker symbol",TRUE)</f>
        <v>QQQ</v>
      </c>
      <c r="E18" cm="1">
        <f t="array" ref="E18">_FV(B18,"Price")</f>
        <v>390.19</v>
      </c>
      <c r="F18" s="1" cm="1">
        <f t="array" ref="F18">_FV(B18,"Change (%)",TRUE)</f>
        <v>2.6210000000000001E-3</v>
      </c>
      <c r="G18" s="2" cm="1">
        <f t="array" ref="G18">_FV(B18,"52 week high",TRUE)</f>
        <v>393.07</v>
      </c>
      <c r="H18" s="2" cm="1">
        <f t="array" ref="H18">_FV(B18,"52 week low",TRUE)</f>
        <v>259.73</v>
      </c>
      <c r="I18" s="3" cm="1">
        <f t="array" ref="I18">_FV(B18,"Market cap",TRUE)/1000000</f>
        <v>194615.23771104502</v>
      </c>
      <c r="J18" s="14" cm="1">
        <f t="array" ref="J18">_FV(B18,"Volume")</f>
        <v>211553</v>
      </c>
      <c r="K18" s="14" cm="1">
        <f t="array" ref="K18">_FV(B18,"Volume average",TRUE)</f>
        <v>49733191</v>
      </c>
      <c r="L18" s="3">
        <f t="shared" si="11"/>
        <v>19405.393796290002</v>
      </c>
      <c r="P18" s="7">
        <f t="shared" si="12"/>
        <v>4.2537588227548077E-3</v>
      </c>
      <c r="Q18" s="7">
        <f t="shared" si="13"/>
        <v>7.3810195033188197E-3</v>
      </c>
      <c r="R18" s="7">
        <f t="shared" si="14"/>
        <v>0.50229084048819916</v>
      </c>
      <c r="S18" s="16">
        <f t="shared" si="5"/>
        <v>44929</v>
      </c>
      <c r="T18" cm="1" vm="2">
        <f t="array" aca="1" ref="T18:U18" ca="1">_xlfn.STOCKHISTORY(B18,S18,S18,0,0 )</f>
        <v>44929</v>
      </c>
      <c r="U18" s="17" vm="166">
        <f ca="1"/>
        <v>264.48</v>
      </c>
      <c r="V18" s="7">
        <f t="shared" ca="1" si="15"/>
        <v>0.47531004234724739</v>
      </c>
    </row>
    <row r="19" spans="1:39" x14ac:dyDescent="0.25">
      <c r="A19" s="20"/>
      <c r="S19" s="16"/>
      <c r="T19"/>
    </row>
    <row r="20" spans="1:39" x14ac:dyDescent="0.25">
      <c r="A20" s="30" t="s">
        <v>117</v>
      </c>
      <c r="S20" s="16"/>
      <c r="T20"/>
    </row>
    <row r="21" spans="1:39" outlineLevel="1" x14ac:dyDescent="0.25">
      <c r="A21" s="20" t="s">
        <v>97</v>
      </c>
      <c r="B21" t="e" vm="167">
        <v>#VALUE!</v>
      </c>
      <c r="C21" t="str" cm="1">
        <f t="array" ref="C21">_FV(B21,"Name")</f>
        <v>Vanguard EM St I;ETF</v>
      </c>
      <c r="D21" t="str" cm="1">
        <f t="array" ref="D21">_FV(B21,"Ticker symbol",TRUE)</f>
        <v>VWO</v>
      </c>
      <c r="E21" cm="1">
        <f t="array" ref="E21">_FV(B21,"Price")</f>
        <v>40.729999999999997</v>
      </c>
      <c r="F21" s="1" cm="1">
        <f t="array" ref="F21">_FV(B21,"Change (%)",TRUE)</f>
        <v>7.9190000000000007E-3</v>
      </c>
      <c r="G21" s="2" cm="1">
        <f t="array" ref="G21">_FV(B21,"52 week high",TRUE)</f>
        <v>43.215000000000003</v>
      </c>
      <c r="H21" s="2" cm="1">
        <f t="array" ref="H21">_FV(B21,"52 week low",TRUE)</f>
        <v>37.454999999999998</v>
      </c>
      <c r="I21" s="3" cm="1">
        <f t="array" ref="I21">_FV(B21,"Market cap",TRUE)/1000000</f>
        <v>68051.162567000007</v>
      </c>
      <c r="J21" s="14" cm="1">
        <f t="array" ref="J21">_FV(B21,"Volume")</f>
        <v>31</v>
      </c>
      <c r="K21" s="14" cm="1">
        <f t="array" ref="K21">_FV(B21,"Volume average",TRUE)</f>
        <v>9375316</v>
      </c>
      <c r="L21" s="3">
        <f t="shared" ref="L21:L27" si="16">K21*E21/1000000</f>
        <v>381.85662067999993</v>
      </c>
      <c r="P21" s="7">
        <f t="shared" ref="P21:P27" si="17">J21/K21</f>
        <v>3.3065552137122631E-6</v>
      </c>
      <c r="Q21" s="7">
        <f t="shared" ref="Q21:Q27" si="18">G21/E21-1</f>
        <v>6.1011539405843473E-2</v>
      </c>
      <c r="R21" s="7">
        <f t="shared" ref="R21:R27" si="19">E21/H21-1</f>
        <v>8.7438259244426719E-2</v>
      </c>
      <c r="S21" s="16">
        <f t="shared" ref="S21:S27" si="20">$S$1</f>
        <v>44929</v>
      </c>
      <c r="T21" cm="1" vm="2">
        <f t="array" aca="1" ref="T21:U21" ca="1">_xlfn.STOCKHISTORY(B21,S21,S21,0,0 )</f>
        <v>44929</v>
      </c>
      <c r="U21" s="17" vm="168">
        <f ca="1"/>
        <v>39.4</v>
      </c>
      <c r="V21" s="7">
        <f t="shared" ref="V21:V27" ca="1" si="21">E21/U21-1</f>
        <v>3.3756345177665015E-2</v>
      </c>
      <c r="X21">
        <v>1</v>
      </c>
      <c r="AH21" s="11"/>
      <c r="AJ21" s="11"/>
      <c r="AK21" s="11" cm="1">
        <f t="array" ref="AK21">_FV(B21,"previous close",TRUE)</f>
        <v>40.409999999999997</v>
      </c>
      <c r="AL21" s="4">
        <f t="shared" ref="AL21:AL26" si="22">AK21*X21</f>
        <v>40.409999999999997</v>
      </c>
      <c r="AM21" s="11">
        <f t="shared" ref="AM21:AM26" si="23">AD21-AL21</f>
        <v>-40.409999999999997</v>
      </c>
    </row>
    <row r="22" spans="1:39" outlineLevel="1" x14ac:dyDescent="0.25">
      <c r="A22" s="20" t="s">
        <v>97</v>
      </c>
      <c r="B22" t="e" vm="169">
        <v>#VALUE!</v>
      </c>
      <c r="C22" t="str" cm="1">
        <f t="array" ref="C22">_FV(B22,"Name")</f>
        <v>iShares:MSCI Em Mkts</v>
      </c>
      <c r="D22" t="str" cm="1">
        <f t="array" ref="D22">_FV(B22,"Ticker symbol",TRUE)</f>
        <v>EEM</v>
      </c>
      <c r="E22" cm="1">
        <f t="array" ref="E22">_FV(B22,"Price")</f>
        <v>39.71</v>
      </c>
      <c r="F22" s="1" cm="1">
        <f t="array" ref="F22">_FV(B22,"Change (%)",TRUE)</f>
        <v>8.3800000000000003E-3</v>
      </c>
      <c r="G22" s="2" cm="1">
        <f t="array" ref="G22">_FV(B22,"52 week high",TRUE)</f>
        <v>42.53</v>
      </c>
      <c r="H22" s="2" cm="1">
        <f t="array" ref="H22">_FV(B22,"52 week low",TRUE)</f>
        <v>36.375</v>
      </c>
      <c r="I22" s="3" cm="1">
        <f t="array" ref="I22">_FV(B22,"Market cap",TRUE)/1000000</f>
        <v>16092.39517989</v>
      </c>
      <c r="J22" s="14" cm="1">
        <f t="array" ref="J22">_FV(B22,"Volume")</f>
        <v>9059</v>
      </c>
      <c r="K22" s="14" cm="1">
        <f t="array" ref="K22">_FV(B22,"Volume average",TRUE)</f>
        <v>29488397</v>
      </c>
      <c r="L22" s="3">
        <f>K22*E22/1000000</f>
        <v>1170.9842448700001</v>
      </c>
      <c r="P22" s="7">
        <f>J22/K22</f>
        <v>3.0720557648487981E-4</v>
      </c>
      <c r="Q22" s="7">
        <f t="shared" si="18"/>
        <v>7.1014857718458835E-2</v>
      </c>
      <c r="R22" s="7">
        <f t="shared" si="19"/>
        <v>9.1683848797250889E-2</v>
      </c>
      <c r="S22" s="16">
        <f t="shared" si="20"/>
        <v>44929</v>
      </c>
      <c r="T22" cm="1" vm="2">
        <f t="array" aca="1" ref="T22:U22" ca="1">_xlfn.STOCKHISTORY(B22,S22,S22,0,0 )</f>
        <v>44929</v>
      </c>
      <c r="U22" s="17" vm="170">
        <f ca="1"/>
        <v>38.22</v>
      </c>
      <c r="V22" s="7">
        <f t="shared" ca="1" si="21"/>
        <v>3.8984824699110465E-2</v>
      </c>
      <c r="AH22" s="11"/>
      <c r="AJ22" s="11"/>
      <c r="AK22" s="11"/>
      <c r="AM22" s="11"/>
    </row>
    <row r="23" spans="1:39" outlineLevel="1" x14ac:dyDescent="0.25">
      <c r="A23" s="20" t="s">
        <v>91</v>
      </c>
      <c r="B23" t="e" vm="171">
        <v>#VALUE!</v>
      </c>
      <c r="C23" t="str" cm="1">
        <f t="array" ref="C23">_FV(B23,"Name")</f>
        <v>Vanguard Dev Mkt;ETF</v>
      </c>
      <c r="D23" t="str" cm="1">
        <f t="array" ref="D23">_FV(B23,"Ticker symbol",TRUE)</f>
        <v>VEA</v>
      </c>
      <c r="E23" cm="1">
        <f t="array" ref="E23">_FV(B23,"Price")</f>
        <v>45.87</v>
      </c>
      <c r="F23" s="1" cm="1">
        <f t="array" ref="F23">_FV(B23,"Change (%)",TRUE)</f>
        <v>1.7469999999999999E-3</v>
      </c>
      <c r="G23" s="2" cm="1">
        <f t="array" ref="G23">_FV(B23,"52 week high",TRUE)</f>
        <v>47.81</v>
      </c>
      <c r="H23" s="2" cm="1">
        <f t="array" ref="H23">_FV(B23,"52 week low",TRUE)</f>
        <v>41.48</v>
      </c>
      <c r="I23" s="3" cm="1">
        <f t="array" ref="I23">_FV(B23,"Market cap",TRUE)/1000000</f>
        <v>105578.426366</v>
      </c>
      <c r="J23" s="14" cm="1">
        <f t="array" ref="J23">_FV(B23,"Volume")</f>
        <v>71</v>
      </c>
      <c r="K23" s="14" cm="1">
        <f t="array" ref="K23">_FV(B23,"Volume average",TRUE)</f>
        <v>11044025</v>
      </c>
      <c r="L23" s="3">
        <f>K23*E23/1000000</f>
        <v>506.58942674999997</v>
      </c>
      <c r="P23" s="7">
        <f>J23/K23</f>
        <v>6.428815581275848E-6</v>
      </c>
      <c r="Q23" s="7">
        <f t="shared" si="18"/>
        <v>4.2293437976891335E-2</v>
      </c>
      <c r="R23" s="7">
        <f t="shared" si="19"/>
        <v>0.10583413693346189</v>
      </c>
      <c r="S23" s="16">
        <f t="shared" si="20"/>
        <v>44929</v>
      </c>
      <c r="T23" cm="1" vm="2">
        <f t="array" aca="1" ref="T23:U23" ca="1">_xlfn.STOCKHISTORY(B23,S23,S23,0,0 )</f>
        <v>44929</v>
      </c>
      <c r="U23" s="17" vm="172">
        <f ca="1"/>
        <v>42.2</v>
      </c>
      <c r="V23" s="7">
        <f t="shared" ca="1" si="21"/>
        <v>8.6966824644549634E-2</v>
      </c>
      <c r="X23">
        <v>1</v>
      </c>
      <c r="AH23" s="11"/>
      <c r="AJ23" s="11"/>
      <c r="AK23" s="11" cm="1">
        <f t="array" ref="AK23">_FV(B23,"previous close",TRUE)</f>
        <v>45.79</v>
      </c>
      <c r="AL23" s="4">
        <f>AK23*X23</f>
        <v>45.79</v>
      </c>
      <c r="AM23" s="11">
        <f>AD23-AL23</f>
        <v>-45.79</v>
      </c>
    </row>
    <row r="24" spans="1:39" outlineLevel="1" x14ac:dyDescent="0.25">
      <c r="A24" s="20" t="s">
        <v>91</v>
      </c>
      <c r="B24" t="e" vm="173">
        <v>#VALUE!</v>
      </c>
      <c r="C24" t="str" cm="1">
        <f t="array" ref="C24">_FV(B24,"Name")</f>
        <v>iShares:MSCI EAFE ETF</v>
      </c>
      <c r="D24" t="str" cm="1">
        <f t="array" ref="D24">_FV(B24,"Ticker symbol",TRUE)</f>
        <v>EFA</v>
      </c>
      <c r="E24" cm="1">
        <f t="array" ref="E24">_FV(B24,"Price")</f>
        <v>72.33</v>
      </c>
      <c r="F24" s="1" cm="1">
        <f t="array" ref="F24">_FV(B24,"Change (%)",TRUE)</f>
        <v>2.766E-4</v>
      </c>
      <c r="G24" s="2" cm="1">
        <f t="array" ref="G24">_FV(B24,"52 week high",TRUE)</f>
        <v>74.734999999999999</v>
      </c>
      <c r="H24" s="2" cm="1">
        <f t="array" ref="H24">_FV(B24,"52 week low",TRUE)</f>
        <v>65.09</v>
      </c>
      <c r="I24" s="3" cm="1">
        <f t="array" ref="I24">_FV(B24,"Market cap",TRUE)/1000000</f>
        <v>44981.953702610001</v>
      </c>
      <c r="J24" s="14" cm="1">
        <f t="array" ref="J24">_FV(B24,"Volume")</f>
        <v>28</v>
      </c>
      <c r="K24" s="14" cm="1">
        <f t="array" ref="K24">_FV(B24,"Volume average",TRUE)</f>
        <v>15919839</v>
      </c>
      <c r="L24" s="3">
        <f t="shared" si="16"/>
        <v>1151.48195487</v>
      </c>
      <c r="P24" s="7">
        <f t="shared" si="17"/>
        <v>1.7588117568274403E-6</v>
      </c>
      <c r="Q24" s="7">
        <f t="shared" si="18"/>
        <v>3.325038020185267E-2</v>
      </c>
      <c r="R24" s="7">
        <f t="shared" si="19"/>
        <v>0.11123060377938221</v>
      </c>
      <c r="S24" s="16">
        <f t="shared" si="20"/>
        <v>44929</v>
      </c>
      <c r="T24" cm="1" vm="2">
        <f t="array" aca="1" ref="T24:U24" ca="1">_xlfn.STOCKHISTORY(B24,S24,S24,0,0 )</f>
        <v>44929</v>
      </c>
      <c r="U24" s="17" vm="174">
        <f ca="1"/>
        <v>66.22</v>
      </c>
      <c r="V24" s="7">
        <f t="shared" ca="1" si="21"/>
        <v>9.2268196919359724E-2</v>
      </c>
      <c r="X24">
        <v>1</v>
      </c>
      <c r="AH24" s="11"/>
      <c r="AJ24" s="11"/>
      <c r="AK24" s="11" cm="1">
        <f t="array" ref="AK24">_FV(B24,"previous close",TRUE)</f>
        <v>72.31</v>
      </c>
      <c r="AL24" s="4">
        <f t="shared" si="22"/>
        <v>72.31</v>
      </c>
      <c r="AM24" s="11">
        <f t="shared" si="23"/>
        <v>-72.31</v>
      </c>
    </row>
    <row r="25" spans="1:39" outlineLevel="1" x14ac:dyDescent="0.25">
      <c r="A25" s="20" t="s">
        <v>101</v>
      </c>
      <c r="B25" t="e" vm="175">
        <v>#VALUE!</v>
      </c>
      <c r="C25" t="str" cm="1">
        <f t="array" ref="C25">_FV(B25,"Name")</f>
        <v>iShares:Russ 1000 Gr ETF</v>
      </c>
      <c r="D25" t="str" cm="1">
        <f t="array" ref="D25">_FV(B25,"Ticker symbol",TRUE)</f>
        <v>IWF</v>
      </c>
      <c r="E25" cm="1">
        <f t="array" ref="E25">_FV(B25,"Price")</f>
        <v>291.32</v>
      </c>
      <c r="F25" s="1" cm="1">
        <f t="array" ref="F25">_FV(B25,"Change (%)",TRUE)</f>
        <v>2.3400000000000001E-3</v>
      </c>
      <c r="G25" s="2" cm="1">
        <f t="array" ref="G25">_FV(B25,"52 week high",TRUE)</f>
        <v>293.06970000000001</v>
      </c>
      <c r="H25" s="2" cm="1">
        <f t="array" ref="H25">_FV(B25,"52 week low",TRUE)</f>
        <v>209.27</v>
      </c>
      <c r="I25" s="3" cm="1">
        <f t="array" ref="I25">_FV(B25,"Market cap",TRUE)/1000000</f>
        <v>68506.84366585</v>
      </c>
      <c r="J25" s="14" cm="1">
        <f t="array" ref="J25">_FV(B25,"Volume")</f>
        <v>2</v>
      </c>
      <c r="K25" s="14" cm="1">
        <f t="array" ref="K25">_FV(B25,"Volume average",TRUE)</f>
        <v>1551342</v>
      </c>
      <c r="L25" s="3">
        <f>K25*E25/1000000</f>
        <v>451.93695143999997</v>
      </c>
      <c r="P25" s="7">
        <f>J25/K25</f>
        <v>1.2892063774461079E-6</v>
      </c>
      <c r="Q25" s="7">
        <f t="shared" si="18"/>
        <v>6.0061101194563982E-3</v>
      </c>
      <c r="R25" s="7">
        <f t="shared" si="19"/>
        <v>0.39207722081521479</v>
      </c>
      <c r="S25" s="16">
        <f t="shared" si="20"/>
        <v>44929</v>
      </c>
      <c r="T25" cm="1" vm="2">
        <f t="array" aca="1" ref="T25:U25" ca="1">_xlfn.STOCKHISTORY(B25,S25,S25,0,0 )</f>
        <v>44929</v>
      </c>
      <c r="U25" s="17" vm="176">
        <f ca="1"/>
        <v>212.62</v>
      </c>
      <c r="V25" s="7">
        <f t="shared" ca="1" si="21"/>
        <v>0.37014391872824759</v>
      </c>
      <c r="X25">
        <v>8</v>
      </c>
      <c r="AH25" s="11"/>
      <c r="AJ25" s="11"/>
      <c r="AK25" s="11" cm="1">
        <f t="array" ref="AK25">_FV(B25,"previous close",TRUE)</f>
        <v>290.64</v>
      </c>
      <c r="AL25" s="4">
        <f>AK25*X25</f>
        <v>2325.12</v>
      </c>
      <c r="AM25" s="11">
        <f>AD25-AL25</f>
        <v>-2325.12</v>
      </c>
    </row>
    <row r="26" spans="1:39" outlineLevel="1" x14ac:dyDescent="0.25">
      <c r="A26" s="20" t="s">
        <v>98</v>
      </c>
      <c r="B26" t="e" vm="177">
        <v>#VALUE!</v>
      </c>
      <c r="C26" t="str" cm="1">
        <f t="array" ref="C26">_FV(B26,"Name")</f>
        <v>ARK Innovation</v>
      </c>
      <c r="D26" t="str" cm="1">
        <f t="array" ref="D26">_FV(B26,"Ticker symbol",TRUE)</f>
        <v>ARKK</v>
      </c>
      <c r="E26" cm="1">
        <f t="array" ref="E26">_FV(B26,"Price")</f>
        <v>46.7</v>
      </c>
      <c r="F26" s="1" cm="1">
        <f t="array" ref="F26">_FV(B26,"Change (%)",TRUE)</f>
        <v>2.7503000000000003E-2</v>
      </c>
      <c r="G26" s="2" cm="1">
        <f t="array" ref="G26">_FV(B26,"52 week high",TRUE)</f>
        <v>51.33</v>
      </c>
      <c r="H26" s="2" cm="1">
        <f t="array" ref="H26">_FV(B26,"52 week low",TRUE)</f>
        <v>29.43</v>
      </c>
      <c r="I26" s="3" cm="1">
        <f t="array" ref="I26">_FV(B26,"Market cap",TRUE)/1000000</f>
        <v>6033.3330729010004</v>
      </c>
      <c r="J26" s="14" cm="1">
        <f t="array" ref="J26">_FV(B26,"Volume")</f>
        <v>25756</v>
      </c>
      <c r="K26" s="14" cm="1">
        <f t="array" ref="K26">_FV(B26,"Volume average",TRUE)</f>
        <v>18079200</v>
      </c>
      <c r="L26" s="3">
        <f t="shared" si="16"/>
        <v>844.29863999999998</v>
      </c>
      <c r="P26" s="7">
        <f t="shared" si="17"/>
        <v>1.424620558431789E-3</v>
      </c>
      <c r="Q26" s="7">
        <f t="shared" si="18"/>
        <v>9.9143468950749325E-2</v>
      </c>
      <c r="R26" s="7">
        <f t="shared" si="19"/>
        <v>0.58681617397213737</v>
      </c>
      <c r="S26" s="16">
        <f t="shared" si="20"/>
        <v>44929</v>
      </c>
      <c r="T26" cm="1" vm="2">
        <f t="array" aca="1" ref="T26:U26" ca="1">_xlfn.STOCKHISTORY(B26,S26,S26,0,0 )</f>
        <v>44929</v>
      </c>
      <c r="U26" s="17" vm="178">
        <f ca="1"/>
        <v>30.46</v>
      </c>
      <c r="V26" s="7">
        <f t="shared" ca="1" si="21"/>
        <v>0.53315824031516756</v>
      </c>
      <c r="X26">
        <v>8</v>
      </c>
      <c r="AH26" s="11"/>
      <c r="AJ26" s="11"/>
      <c r="AK26" s="11" cm="1">
        <f t="array" ref="AK26">_FV(B26,"previous close",TRUE)</f>
        <v>45.45</v>
      </c>
      <c r="AL26" s="4">
        <f t="shared" si="22"/>
        <v>363.6</v>
      </c>
      <c r="AM26" s="11">
        <f t="shared" si="23"/>
        <v>-363.6</v>
      </c>
    </row>
    <row r="27" spans="1:39" outlineLevel="1" x14ac:dyDescent="0.25">
      <c r="A27" s="20" t="s">
        <v>99</v>
      </c>
      <c r="B27" t="e" vm="179">
        <v>#VALUE!</v>
      </c>
      <c r="C27" t="str" cm="1">
        <f t="array" ref="C27">_FV(B27,"Name")</f>
        <v>SPDR S&amp;P Reg Banking ETF</v>
      </c>
      <c r="D27" t="str" cm="1">
        <f t="array" ref="D27">_FV(B27,"Ticker symbol",TRUE)</f>
        <v>KRE</v>
      </c>
      <c r="E27" cm="1">
        <f t="array" ref="E27">_FV(B27,"Price")</f>
        <v>44.11</v>
      </c>
      <c r="F27" s="1" cm="1">
        <f t="array" ref="F27">_FV(B27,"Change (%)",TRUE)</f>
        <v>-2.2669999999999998E-4</v>
      </c>
      <c r="G27" s="2" cm="1">
        <f t="array" ref="G27">_FV(B27,"52 week high",TRUE)</f>
        <v>65.314999999999998</v>
      </c>
      <c r="H27" s="2" cm="1">
        <f t="array" ref="H27">_FV(B27,"52 week low",TRUE)</f>
        <v>34.520000000000003</v>
      </c>
      <c r="I27" s="3" cm="1">
        <f t="array" ref="I27">_FV(B27,"Market cap",TRUE)/1000000</f>
        <v>2284.0575911000001</v>
      </c>
      <c r="J27" s="14" cm="1">
        <f t="array" ref="J27">_FV(B27,"Volume")</f>
        <v>1296</v>
      </c>
      <c r="K27" s="14" cm="1">
        <f t="array" ref="K27">_FV(B27,"Volume average",TRUE)</f>
        <v>16109479</v>
      </c>
      <c r="L27" s="3">
        <f t="shared" si="16"/>
        <v>710.58911868999996</v>
      </c>
      <c r="P27" s="7">
        <f t="shared" si="17"/>
        <v>8.0449529125057369E-5</v>
      </c>
      <c r="Q27" s="7">
        <f t="shared" si="18"/>
        <v>0.48072999319882115</v>
      </c>
      <c r="R27" s="7">
        <f t="shared" si="19"/>
        <v>0.27780996523754342</v>
      </c>
      <c r="S27" s="16">
        <f t="shared" si="20"/>
        <v>44929</v>
      </c>
      <c r="T27" cm="1" vm="2">
        <f t="array" aca="1" ref="T27:U27" ca="1">_xlfn.STOCKHISTORY(B27,S27,S27,0,0 )</f>
        <v>44929</v>
      </c>
      <c r="U27" s="17" vm="180">
        <f ca="1"/>
        <v>58.33</v>
      </c>
      <c r="V27" s="7">
        <f t="shared" ca="1" si="21"/>
        <v>-0.24378535916338073</v>
      </c>
      <c r="AH27" s="11"/>
      <c r="AJ27" s="11"/>
      <c r="AK27" s="11"/>
      <c r="AM27" s="11"/>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S35" s="16"/>
      <c r="T35"/>
    </row>
    <row r="36" spans="6:38" x14ac:dyDescent="0.25">
      <c r="S36" s="16"/>
      <c r="T36"/>
    </row>
    <row r="37" spans="6:38" x14ac:dyDescent="0.25">
      <c r="S37" s="16"/>
      <c r="T37"/>
    </row>
    <row r="38" spans="6:38" x14ac:dyDescent="0.25">
      <c r="S38" s="16"/>
      <c r="T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row r="44" spans="6:38" x14ac:dyDescent="0.25">
      <c r="F44"/>
      <c r="G44"/>
      <c r="H44"/>
      <c r="I44"/>
      <c r="J44"/>
      <c r="K44"/>
      <c r="L44"/>
      <c r="M44"/>
      <c r="N44"/>
      <c r="O44"/>
      <c r="P44"/>
      <c r="Q44"/>
      <c r="R44"/>
      <c r="S44" s="16"/>
      <c r="T44"/>
      <c r="U44"/>
      <c r="V44"/>
      <c r="Y44"/>
      <c r="Z44"/>
      <c r="AA44"/>
      <c r="AB44"/>
      <c r="AD44"/>
      <c r="AE44"/>
      <c r="AF44"/>
      <c r="AI44"/>
      <c r="AL44"/>
    </row>
    <row r="45" spans="6:38" x14ac:dyDescent="0.25">
      <c r="F45"/>
      <c r="G45"/>
      <c r="H45"/>
      <c r="I45"/>
      <c r="J45"/>
      <c r="K45"/>
      <c r="L45"/>
      <c r="M45"/>
      <c r="N45"/>
      <c r="O45"/>
      <c r="P45"/>
      <c r="Q45"/>
      <c r="R45"/>
      <c r="S45" s="16"/>
      <c r="T45"/>
      <c r="U45"/>
      <c r="V45"/>
      <c r="Y45"/>
      <c r="Z45"/>
      <c r="AA45"/>
      <c r="AB45"/>
      <c r="AD45"/>
      <c r="AE45"/>
      <c r="AF45"/>
      <c r="AI45"/>
      <c r="AL45"/>
    </row>
    <row r="46" spans="6:38" x14ac:dyDescent="0.25">
      <c r="F46"/>
      <c r="G46"/>
      <c r="H46"/>
      <c r="I46"/>
      <c r="J46"/>
      <c r="K46"/>
      <c r="L46"/>
      <c r="M46"/>
      <c r="N46"/>
      <c r="O46"/>
      <c r="P46"/>
      <c r="Q46"/>
      <c r="R46"/>
      <c r="S46" s="16"/>
      <c r="T46"/>
      <c r="U46"/>
      <c r="V46"/>
      <c r="Y46"/>
      <c r="Z46"/>
      <c r="AA46"/>
      <c r="AB46"/>
      <c r="AD46"/>
      <c r="AE46"/>
      <c r="AF46"/>
      <c r="AI46"/>
      <c r="AL46"/>
    </row>
    <row r="47" spans="6:38" x14ac:dyDescent="0.25">
      <c r="F47"/>
      <c r="G47"/>
      <c r="H47"/>
      <c r="I47"/>
      <c r="J47"/>
      <c r="K47"/>
      <c r="L47"/>
      <c r="M47"/>
      <c r="N47"/>
      <c r="O47"/>
      <c r="P47"/>
      <c r="Q47"/>
      <c r="R47"/>
      <c r="S47" s="16"/>
      <c r="T47"/>
      <c r="U47"/>
      <c r="V47"/>
      <c r="Y47"/>
      <c r="Z47"/>
      <c r="AA47"/>
      <c r="AB47"/>
      <c r="AD47"/>
      <c r="AE47"/>
      <c r="AF47"/>
      <c r="AI47"/>
      <c r="AL47"/>
    </row>
  </sheetData>
  <phoneticPr fontId="1" type="noConversion"/>
  <conditionalFormatting sqref="F2:F11">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13:F19">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11">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13:I19">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11">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3:L19">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11">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13:P19">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13:Q19">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1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13:R19">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11">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V13:V1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7">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21:Y27">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7">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21:AA27">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7">
    <cfRule type="colorScale" priority="90">
      <colorScale>
        <cfvo type="min"/>
        <cfvo type="percentile" val="50"/>
        <cfvo type="max"/>
        <color rgb="FFF8696B"/>
        <color rgb="FFFFEB84"/>
        <color rgb="FF63BE7B"/>
      </colorScale>
    </cfRule>
  </conditionalFormatting>
  <conditionalFormatting sqref="AB21:AB27">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5" activePane="bottomLeft" state="frozen"/>
      <selection activeCell="G1" sqref="G1"/>
      <selection pane="bottomLeft" activeCell="V17" sqref="V17"/>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81">
        <v>#VALUE!</v>
      </c>
      <c r="D2" t="str" cm="1">
        <f t="array" ref="D2">_FV(B2,"Ticker symbol",TRUE)</f>
        <v>FRCB</v>
      </c>
      <c r="E2" cm="1">
        <f t="array" ref="E2">_FV(B2,"Price")</f>
        <v>0.01</v>
      </c>
      <c r="F2" s="1" cm="1">
        <f t="array" ref="F2">_FV(B2,"Change (%)",TRUE)</f>
        <v>-0.5</v>
      </c>
      <c r="G2" s="2" cm="1">
        <f t="array" ref="G2">_FV(B2,"52 week high",TRUE)</f>
        <v>147.68</v>
      </c>
      <c r="H2" s="2" cm="1">
        <f t="array" ref="H2">_FV(B2,"52 week low",TRUE)</f>
        <v>2E-3</v>
      </c>
      <c r="I2" s="3" cm="1">
        <f t="array" ref="I2">_FV(B2,"Market cap",TRUE)/1000000</f>
        <v>3.7307600000000001</v>
      </c>
      <c r="J2" s="14" cm="1">
        <f t="array" ref="J2">_FV(B2,"Volume")</f>
        <v>273633</v>
      </c>
      <c r="K2" s="14" cm="1">
        <f t="array" ref="K2">_FV(B2,"Volume average",TRUE)</f>
        <v>56808984</v>
      </c>
      <c r="L2" s="3">
        <f t="shared" ref="L2:L15" si="0">K2*E2/1000000</f>
        <v>0.56808983999999996</v>
      </c>
      <c r="P2" s="7">
        <f t="shared" ref="P2:P7" si="1">J2/K2</f>
        <v>4.8167205384275135E-3</v>
      </c>
      <c r="Q2" s="7">
        <f t="shared" ref="Q2:Q7" si="2">G2/E2-1</f>
        <v>14767</v>
      </c>
      <c r="R2" s="7">
        <f t="shared" ref="R2:R7" si="3">E2/H2-1</f>
        <v>4</v>
      </c>
      <c r="S2" s="16">
        <f>$S$1</f>
        <v>44929</v>
      </c>
      <c r="T2" cm="1" vm="2">
        <f t="array" aca="1" ref="T2:U2" ca="1">_xlfn.STOCKHISTORY(B2,S2,S2,0,0 )</f>
        <v>44929</v>
      </c>
      <c r="U2" s="17" vm="182">
        <f ca="1"/>
        <v>121.54</v>
      </c>
      <c r="V2" s="7">
        <f t="shared" ref="V2:V7" ca="1" si="4">E2/U2-1</f>
        <v>-0.99991772256047395</v>
      </c>
      <c r="X2">
        <v>100</v>
      </c>
      <c r="AH2" s="11"/>
      <c r="AJ2" s="11"/>
      <c r="AK2" s="11" cm="1">
        <f t="array" ref="AK2">_FV(B2,"previous close",TRUE)</f>
        <v>0.02</v>
      </c>
      <c r="AL2" s="4">
        <f>AK2*X2</f>
        <v>2</v>
      </c>
      <c r="AM2" s="11">
        <f>AD2-AL2</f>
        <v>-2</v>
      </c>
    </row>
    <row r="3" spans="1:39" outlineLevel="1" x14ac:dyDescent="0.25">
      <c r="A3" s="20"/>
      <c r="B3" t="e" vm="183">
        <v>#VALUE!</v>
      </c>
      <c r="C3" t="str" cm="1">
        <f t="array" ref="C3">_FV(B3,"Name")</f>
        <v>PACWEST BANCORP</v>
      </c>
      <c r="D3" t="str" cm="1">
        <f t="array" ref="D3">_FV(B3,"Ticker symbol",TRUE)</f>
        <v>PACW</v>
      </c>
      <c r="E3" cm="1">
        <f t="array" ref="E3">_FV(B3,"Price")</f>
        <v>7.86</v>
      </c>
      <c r="F3" s="1" cm="1">
        <f t="array" ref="F3">_FV(B3,"Change (%)",TRUE)</f>
        <v>2.5509999999999999E-3</v>
      </c>
      <c r="G3" s="2" cm="1">
        <f t="array" ref="G3">_FV(B3,"52 week high",TRUE)</f>
        <v>30.07</v>
      </c>
      <c r="H3" s="2" cm="1">
        <f t="array" ref="H3">_FV(B3,"52 week low",TRUE)</f>
        <v>2.48</v>
      </c>
      <c r="I3" s="3" cm="1">
        <f t="array" ref="I3">_FV(B3,"Market cap",TRUE)/1000000</f>
        <v>932.094606</v>
      </c>
      <c r="J3" s="14" cm="1">
        <f t="array" ref="J3">_FV(B3,"Volume")</f>
        <v>2501</v>
      </c>
      <c r="K3" s="14" cm="1">
        <f t="array" ref="K3">_FV(B3,"Volume average",TRUE)</f>
        <v>4400926</v>
      </c>
      <c r="L3" s="3">
        <f t="shared" si="0"/>
        <v>34.591278359999997</v>
      </c>
      <c r="P3" s="7">
        <f t="shared" si="1"/>
        <v>5.6828949180240699E-4</v>
      </c>
      <c r="Q3" s="7">
        <f t="shared" si="2"/>
        <v>2.8256997455470736</v>
      </c>
      <c r="R3" s="7">
        <f t="shared" si="3"/>
        <v>2.1693548387096775</v>
      </c>
      <c r="S3" s="16">
        <f t="shared" ref="S3:S17" si="5">$S$1</f>
        <v>44929</v>
      </c>
      <c r="T3" cm="1" vm="2">
        <f t="array" aca="1" ref="T3:U3" ca="1">_xlfn.STOCKHISTORY(B3,S3,S3,0,0 )</f>
        <v>44929</v>
      </c>
      <c r="U3" s="17" vm="184">
        <f ca="1"/>
        <v>22.67</v>
      </c>
      <c r="V3" s="7">
        <f t="shared" ca="1" si="4"/>
        <v>-0.65328628142920153</v>
      </c>
      <c r="X3">
        <v>1</v>
      </c>
      <c r="AH3" s="11"/>
      <c r="AJ3" s="11"/>
      <c r="AK3" s="11" cm="1">
        <f t="array" ref="AK3">_FV(B3,"previous close",TRUE)</f>
        <v>7.84</v>
      </c>
      <c r="AL3" s="4">
        <f>AK3*X3</f>
        <v>7.84</v>
      </c>
      <c r="AM3" s="11">
        <f>AD3-AL3</f>
        <v>-7.84</v>
      </c>
    </row>
    <row r="4" spans="1:39" outlineLevel="1" x14ac:dyDescent="0.25">
      <c r="A4" s="20"/>
      <c r="B4" t="e" vm="185">
        <v>#VALUE!</v>
      </c>
      <c r="C4" t="str" cm="1">
        <f t="array" ref="C4">_FV(B4,"Name")</f>
        <v>CITIZENS FINANCIAL GROUP, INC.</v>
      </c>
      <c r="D4" t="str" cm="1">
        <f t="array" ref="D4">_FV(B4,"Ticker symbol",TRUE)</f>
        <v>CFG</v>
      </c>
      <c r="E4" cm="1">
        <f t="array" ref="E4">_FV(B4,"Price")</f>
        <v>26.58</v>
      </c>
      <c r="F4" s="1" cm="1">
        <f t="array" ref="F4">_FV(B4,"Change (%)",TRUE)</f>
        <v>6.8179999999999994E-3</v>
      </c>
      <c r="G4" s="2" cm="1">
        <f t="array" ref="G4">_FV(B4,"52 week high",TRUE)</f>
        <v>44.82</v>
      </c>
      <c r="H4" s="2" cm="1">
        <f t="array" ref="H4">_FV(B4,"52 week low",TRUE)</f>
        <v>22.77</v>
      </c>
      <c r="I4" s="3" cm="1">
        <f t="array" ref="I4">_FV(B4,"Market cap",TRUE)/1000000</f>
        <v>12392.207340000001</v>
      </c>
      <c r="J4" s="14" cm="1">
        <f t="array" ref="J4">_FV(B4,"Volume")</f>
        <v>4616519</v>
      </c>
      <c r="K4" s="14" cm="1">
        <f t="array" ref="K4">_FV(B4,"Volume average",TRUE)</f>
        <v>5082934</v>
      </c>
      <c r="L4" s="3">
        <f t="shared" si="0"/>
        <v>135.10438572000001</v>
      </c>
      <c r="P4" s="7">
        <f t="shared" si="1"/>
        <v>0.90823902100637155</v>
      </c>
      <c r="Q4" s="7">
        <f t="shared" si="2"/>
        <v>0.68623024830699797</v>
      </c>
      <c r="R4" s="7">
        <f t="shared" si="3"/>
        <v>0.16732542819499341</v>
      </c>
      <c r="S4" s="16">
        <f t="shared" si="5"/>
        <v>44929</v>
      </c>
      <c r="T4" cm="1" vm="2">
        <f t="array" aca="1" ref="T4:U4" ca="1">_xlfn.STOCKHISTORY(B4,S4,S4,0,0 )</f>
        <v>44929</v>
      </c>
      <c r="U4" s="17" vm="186">
        <f ca="1"/>
        <v>39.53</v>
      </c>
      <c r="V4" s="7">
        <f t="shared" ca="1" si="4"/>
        <v>-0.32759929167720725</v>
      </c>
      <c r="X4">
        <v>1</v>
      </c>
      <c r="AH4" s="11"/>
      <c r="AJ4" s="11"/>
      <c r="AK4" s="11" cm="1">
        <f t="array" ref="AK4">_FV(B4,"previous close",TRUE)</f>
        <v>26.4</v>
      </c>
      <c r="AL4" s="4">
        <f>AK4*X4</f>
        <v>26.4</v>
      </c>
      <c r="AM4" s="11">
        <f>AD4-AL4</f>
        <v>-26.4</v>
      </c>
    </row>
    <row r="5" spans="1:39" outlineLevel="1" x14ac:dyDescent="0.25">
      <c r="A5" s="20"/>
      <c r="B5" t="e" vm="187">
        <v>#VALUE!</v>
      </c>
      <c r="C5" t="str" cm="1">
        <f t="array" ref="C5">_FV(B5,"Name")</f>
        <v>ZIONS BANCORPORATION, NATIONAL ASSOCIATION</v>
      </c>
      <c r="D5" t="str" cm="1">
        <f t="array" ref="D5">_FV(B5,"Ticker symbol",TRUE)</f>
        <v>ZION</v>
      </c>
      <c r="E5" cm="1">
        <f t="array" ref="E5">_FV(B5,"Price")</f>
        <v>34.549999999999997</v>
      </c>
      <c r="F5" s="1" cm="1">
        <f t="array" ref="F5">_FV(B5,"Change (%)",TRUE)</f>
        <v>4.3600000000000002E-3</v>
      </c>
      <c r="G5" s="2" cm="1">
        <f t="array" ref="G5">_FV(B5,"52 week high",TRUE)</f>
        <v>55.195</v>
      </c>
      <c r="H5" s="2" cm="1">
        <f t="array" ref="H5">_FV(B5,"52 week low",TRUE)</f>
        <v>18.260000000000002</v>
      </c>
      <c r="I5" s="3" cm="1">
        <f t="array" ref="I5">_FV(B5,"Market cap",TRUE)/1000000</f>
        <v>5118.5410400000001</v>
      </c>
      <c r="J5" s="14" cm="1">
        <f t="array" ref="J5">_FV(B5,"Volume")</f>
        <v>10</v>
      </c>
      <c r="K5" s="14" cm="1">
        <f t="array" ref="K5">_FV(B5,"Volume average",TRUE)</f>
        <v>2169863</v>
      </c>
      <c r="L5" s="3">
        <f t="shared" si="0"/>
        <v>74.968766649999992</v>
      </c>
      <c r="P5" s="7">
        <f t="shared" si="1"/>
        <v>4.6085858876804668E-6</v>
      </c>
      <c r="Q5" s="7">
        <f t="shared" si="2"/>
        <v>0.59753979739507979</v>
      </c>
      <c r="R5" s="7">
        <f t="shared" si="3"/>
        <v>0.89211391018619901</v>
      </c>
      <c r="S5" s="16">
        <f t="shared" si="5"/>
        <v>44929</v>
      </c>
      <c r="T5" cm="1" vm="2">
        <f t="array" aca="1" ref="T5:U5" ca="1">_xlfn.STOCKHISTORY(B5,S5,S5,0,0 )</f>
        <v>44929</v>
      </c>
      <c r="U5" s="17" vm="188">
        <f ca="1"/>
        <v>48.46</v>
      </c>
      <c r="V5" s="7">
        <f t="shared" ca="1" si="4"/>
        <v>-0.28704085843995053</v>
      </c>
      <c r="X5">
        <v>1</v>
      </c>
      <c r="AH5" s="11"/>
      <c r="AJ5" s="11"/>
      <c r="AK5" s="11" cm="1">
        <f t="array" ref="AK5">_FV(B5,"previous close",TRUE)</f>
        <v>34.4</v>
      </c>
      <c r="AL5" s="4">
        <f>AK5*X5</f>
        <v>34.4</v>
      </c>
      <c r="AM5" s="11">
        <f>AD5-AL5</f>
        <v>-34.4</v>
      </c>
    </row>
    <row r="6" spans="1:39" outlineLevel="1" x14ac:dyDescent="0.25">
      <c r="A6" s="20"/>
      <c r="B6" t="e" vm="189">
        <v>#VALUE!</v>
      </c>
      <c r="C6" t="str" cm="1">
        <f t="array" ref="C6">_FV(B6,"Name")</f>
        <v>Truist Financial Corporation</v>
      </c>
      <c r="D6" t="str" cm="1">
        <f t="array" ref="D6">_FV(B6,"Ticker symbol",TRUE)</f>
        <v>TFC</v>
      </c>
      <c r="E6" cm="1">
        <f t="array" ref="E6">_FV(B6,"Price")</f>
        <v>31.56</v>
      </c>
      <c r="F6" s="1" cm="1">
        <f t="array" ref="F6">_FV(B6,"Change (%)",TRUE)</f>
        <v>3.8169999999999996E-3</v>
      </c>
      <c r="G6" s="2" cm="1">
        <f t="array" ref="G6">_FV(B6,"52 week high",TRUE)</f>
        <v>51.26</v>
      </c>
      <c r="H6" s="2" cm="1">
        <f t="array" ref="H6">_FV(B6,"52 week low",TRUE)</f>
        <v>25.56</v>
      </c>
      <c r="I6" s="3" cm="1">
        <f t="array" ref="I6">_FV(B6,"Market cap",TRUE)/1000000</f>
        <v>42090.562080000003</v>
      </c>
      <c r="J6" s="14" cm="1">
        <f t="array" ref="J6">_FV(B6,"Volume")</f>
        <v>800</v>
      </c>
      <c r="K6" s="14" cm="1">
        <f t="array" ref="K6">_FV(B6,"Volume average",TRUE)</f>
        <v>8305327</v>
      </c>
      <c r="L6" s="3">
        <f t="shared" si="0"/>
        <v>262.11612011999995</v>
      </c>
      <c r="P6" s="7">
        <f t="shared" si="1"/>
        <v>9.6323720908279706E-5</v>
      </c>
      <c r="Q6" s="7">
        <f t="shared" si="2"/>
        <v>0.62420785804816226</v>
      </c>
      <c r="R6" s="7">
        <f t="shared" si="3"/>
        <v>0.23474178403755874</v>
      </c>
      <c r="S6" s="16">
        <f t="shared" si="5"/>
        <v>44929</v>
      </c>
      <c r="T6" cm="1" vm="2">
        <f t="array" aca="1" ref="T6:U6" ca="1">_xlfn.STOCKHISTORY(B6,S6,S6,0,0 )</f>
        <v>44929</v>
      </c>
      <c r="U6" s="17" vm="190">
        <f ca="1"/>
        <v>43.63</v>
      </c>
      <c r="V6" s="7">
        <f t="shared" ca="1" si="4"/>
        <v>-0.27664451065780438</v>
      </c>
      <c r="X6">
        <v>8</v>
      </c>
      <c r="AH6" s="11"/>
      <c r="AJ6" s="11"/>
      <c r="AK6" s="11" cm="1">
        <f t="array" ref="AK6">_FV(B6,"previous close",TRUE)</f>
        <v>31.44</v>
      </c>
      <c r="AL6" s="4">
        <f>AK6*X6</f>
        <v>251.52</v>
      </c>
      <c r="AM6" s="11">
        <f>AD6-AL6</f>
        <v>-251.52</v>
      </c>
    </row>
    <row r="7" spans="1:39" outlineLevel="1" x14ac:dyDescent="0.25">
      <c r="A7" s="20"/>
      <c r="B7" t="e" vm="191">
        <v>#VALUE!</v>
      </c>
      <c r="D7" t="str" cm="1">
        <f t="array" ref="D7">_FV(B7,"Ticker symbol",TRUE)</f>
        <v>MTB</v>
      </c>
      <c r="E7" cm="1">
        <f t="array" ref="E7">_FV(B7,"Price")</f>
        <v>125.25</v>
      </c>
      <c r="F7" s="1" cm="1">
        <f t="array" ref="F7">_FV(B7,"Change (%)",TRUE)</f>
        <v>4.169E-3</v>
      </c>
      <c r="G7" s="2" cm="1">
        <f t="array" ref="G7">_FV(B7,"52 week high",TRUE)</f>
        <v>171.52</v>
      </c>
      <c r="H7" s="2" cm="1">
        <f t="array" ref="H7">_FV(B7,"52 week low",TRUE)</f>
        <v>108.53</v>
      </c>
      <c r="I7" s="3" cm="1">
        <f t="array" ref="I7">_FV(B7,"Market cap",TRUE)/1000000</f>
        <v>20786.527575</v>
      </c>
      <c r="J7" s="14" cm="1">
        <f t="array" ref="J7">_FV(B7,"Volume")</f>
        <v>123</v>
      </c>
      <c r="K7" s="14" cm="1">
        <f t="array" ref="K7">_FV(B7,"Volume average",TRUE)</f>
        <v>875262</v>
      </c>
      <c r="L7" s="3">
        <f t="shared" si="0"/>
        <v>109.6265655</v>
      </c>
      <c r="P7" s="7">
        <f t="shared" si="1"/>
        <v>1.4052935006889366E-4</v>
      </c>
      <c r="Q7" s="7">
        <f t="shared" si="2"/>
        <v>0.36942115768463091</v>
      </c>
      <c r="R7" s="7">
        <f t="shared" si="3"/>
        <v>0.15405878558923791</v>
      </c>
      <c r="S7" s="16">
        <f t="shared" si="5"/>
        <v>44929</v>
      </c>
      <c r="T7" cm="1" vm="2">
        <f t="array" aca="1" ref="T7:U7" ca="1">_xlfn.STOCKHISTORY(B7,S7,S7,0,0 )</f>
        <v>44929</v>
      </c>
      <c r="U7" s="17" vm="192">
        <f ca="1"/>
        <v>144.97</v>
      </c>
      <c r="V7" s="7">
        <f t="shared" ca="1" si="4"/>
        <v>-0.13602814375388006</v>
      </c>
      <c r="AH7" s="11"/>
      <c r="AJ7" s="11"/>
      <c r="AK7" s="11"/>
      <c r="AM7" s="11"/>
    </row>
    <row r="8" spans="1:39" outlineLevel="1" x14ac:dyDescent="0.25">
      <c r="A8" s="20"/>
      <c r="B8" t="e" vm="193">
        <v>#VALUE!</v>
      </c>
      <c r="C8" t="str" cm="1">
        <f t="array" ref="C8">_FV(B8,"Name")</f>
        <v>CULLEN/FROST BANKERS, INC.</v>
      </c>
      <c r="D8" t="str" cm="1">
        <f t="array" ref="D8">_FV(B8,"Ticker symbol",TRUE)</f>
        <v>CFR</v>
      </c>
      <c r="E8" cm="1">
        <f t="array" ref="E8">_FV(B8,"Price")</f>
        <v>98.21</v>
      </c>
      <c r="F8" s="1" cm="1">
        <f t="array" ref="F8">_FV(B8,"Change (%)",TRUE)</f>
        <v>-9.4809999999999998E-3</v>
      </c>
      <c r="G8" s="2" cm="1">
        <f t="array" ref="G8">_FV(B8,"52 week high",TRUE)</f>
        <v>146.22999999999999</v>
      </c>
      <c r="H8" s="2" cm="1">
        <f t="array" ref="H8">_FV(B8,"52 week low",TRUE)</f>
        <v>82.25</v>
      </c>
      <c r="I8" s="3" cm="1">
        <f t="array" ref="I8">_FV(B8,"Market cap",TRUE)/1000000</f>
        <v>6290.0745290000004</v>
      </c>
      <c r="J8" s="14" cm="1">
        <f t="array" ref="J8">_FV(B8,"Volume")</f>
        <v>231245</v>
      </c>
      <c r="K8" s="14" cm="1">
        <f t="array" ref="K8">_FV(B8,"Volume average",TRUE)</f>
        <v>475894</v>
      </c>
      <c r="L8" s="3">
        <f t="shared" si="0"/>
        <v>46.737549739999992</v>
      </c>
      <c r="P8" s="7">
        <f t="shared" ref="P8:P15" si="6">J8/K8</f>
        <v>0.48591703194408836</v>
      </c>
      <c r="Q8" s="7">
        <f t="shared" ref="Q8:Q15" si="7">G8/E8-1</f>
        <v>0.48895224518888103</v>
      </c>
      <c r="R8" s="7">
        <f t="shared" ref="R8:R15" si="8">E8/H8-1</f>
        <v>0.19404255319148933</v>
      </c>
      <c r="S8" s="16">
        <f t="shared" si="5"/>
        <v>44929</v>
      </c>
      <c r="T8" cm="1" vm="2">
        <f t="array" aca="1" ref="T8:U8" ca="1">_xlfn.STOCKHISTORY(B8,S8,S8,0,0 )</f>
        <v>44929</v>
      </c>
      <c r="U8" s="17" vm="194">
        <f ca="1"/>
        <v>130.24</v>
      </c>
      <c r="V8" s="7">
        <f t="shared" ref="V8:V15" ca="1" si="9">E8/U8-1</f>
        <v>-0.24593058968058978</v>
      </c>
      <c r="X8">
        <v>1</v>
      </c>
      <c r="AH8" s="11"/>
      <c r="AJ8" s="11"/>
      <c r="AK8" s="11" cm="1">
        <f t="array" ref="AK8">_FV(B8,"previous close",TRUE)</f>
        <v>99.15</v>
      </c>
      <c r="AL8" s="4">
        <f>AK8*X8</f>
        <v>99.15</v>
      </c>
      <c r="AM8" s="11">
        <f>AD8-AL8</f>
        <v>-99.15</v>
      </c>
    </row>
    <row r="9" spans="1:39" outlineLevel="1" x14ac:dyDescent="0.25">
      <c r="A9" s="20"/>
      <c r="B9" t="e" vm="195">
        <v>#VALUE!</v>
      </c>
      <c r="C9" t="str" cm="1">
        <f t="array" ref="C9">_FV(B9,"Name")</f>
        <v>REGIONS FINANCIAL CORPORATION</v>
      </c>
      <c r="D9" t="str" cm="1">
        <f t="array" ref="D9">_FV(B9,"Ticker symbol",TRUE)</f>
        <v>RF</v>
      </c>
      <c r="E9" cm="1">
        <f t="array" ref="E9">_FV(B9,"Price")</f>
        <v>16</v>
      </c>
      <c r="F9" s="1" cm="1">
        <f t="array" ref="F9">_FV(B9,"Change (%)",TRUE)</f>
        <v>1.879E-3</v>
      </c>
      <c r="G9" s="2" cm="1">
        <f t="array" ref="G9">_FV(B9,"52 week high",TRUE)</f>
        <v>24.33</v>
      </c>
      <c r="H9" s="2" cm="1">
        <f t="array" ref="H9">_FV(B9,"52 week low",TRUE)</f>
        <v>13.715</v>
      </c>
      <c r="I9" s="3" cm="1">
        <f t="array" ref="I9">_FV(B9,"Market cap",TRUE)/1000000</f>
        <v>14881.038399999999</v>
      </c>
      <c r="J9" s="14" cm="1">
        <f t="array" ref="J9">_FV(B9,"Volume")</f>
        <v>20</v>
      </c>
      <c r="K9" s="14" cm="1">
        <f t="array" ref="K9">_FV(B9,"Volume average",TRUE)</f>
        <v>8935175</v>
      </c>
      <c r="L9" s="3">
        <f t="shared" si="0"/>
        <v>142.96279999999999</v>
      </c>
      <c r="P9" s="7">
        <f t="shared" si="6"/>
        <v>2.2383445203927175E-6</v>
      </c>
      <c r="Q9" s="7">
        <f t="shared" si="7"/>
        <v>0.52062499999999989</v>
      </c>
      <c r="R9" s="7">
        <f t="shared" si="8"/>
        <v>0.16660590594239877</v>
      </c>
      <c r="S9" s="16">
        <f t="shared" si="5"/>
        <v>44929</v>
      </c>
      <c r="T9" cm="1" vm="2">
        <f t="array" aca="1" ref="T9:U9" ca="1">_xlfn.STOCKHISTORY(B9,S9,S9,0,0 )</f>
        <v>44929</v>
      </c>
      <c r="U9" s="17" vm="196">
        <f ca="1"/>
        <v>21.47</v>
      </c>
      <c r="V9" s="7">
        <f t="shared" ca="1" si="9"/>
        <v>-0.2547741034000931</v>
      </c>
      <c r="X9">
        <v>1</v>
      </c>
      <c r="AH9" s="11"/>
      <c r="AJ9" s="11"/>
      <c r="AK9" s="11" cm="1">
        <f t="array" ref="AK9">_FV(B9,"previous close",TRUE)</f>
        <v>15.97</v>
      </c>
      <c r="AL9" s="4">
        <f>AK9*X9</f>
        <v>15.97</v>
      </c>
      <c r="AM9" s="11">
        <f>AD9-AL9</f>
        <v>-15.97</v>
      </c>
    </row>
    <row r="10" spans="1:39" outlineLevel="1" x14ac:dyDescent="0.25">
      <c r="A10" s="20"/>
      <c r="B10" t="e" vm="197">
        <v>#VALUE!</v>
      </c>
      <c r="C10" t="str" cm="1">
        <f t="array" ref="C10">_FV(B10,"Name")</f>
        <v>WESTERN ALLIANCE BANCORPORATION</v>
      </c>
      <c r="D10" t="str" cm="1">
        <f t="array" ref="D10">_FV(B10,"Ticker symbol",TRUE)</f>
        <v>WAL</v>
      </c>
      <c r="E10" cm="1">
        <f t="array" ref="E10">_FV(B10,"Price")</f>
        <v>48.51</v>
      </c>
      <c r="F10" s="1" cm="1">
        <f t="array" ref="F10">_FV(B10,"Change (%)",TRUE)</f>
        <v>-1.0299999999999999E-3</v>
      </c>
      <c r="G10" s="2" cm="1">
        <f t="array" ref="G10">_FV(B10,"52 week high",TRUE)</f>
        <v>81.17</v>
      </c>
      <c r="H10" s="2" cm="1">
        <f t="array" ref="H10">_FV(B10,"52 week low",TRUE)</f>
        <v>7.46</v>
      </c>
      <c r="I10" s="3" cm="1">
        <f t="array" ref="I10">_FV(B10,"Market cap",TRUE)/1000000</f>
        <v>5310.5691870000001</v>
      </c>
      <c r="J10" s="14" cm="1">
        <f t="array" ref="J10">_FV(B10,"Volume")</f>
        <v>5</v>
      </c>
      <c r="K10" s="14" cm="1">
        <f t="array" ref="K10">_FV(B10,"Volume average",TRUE)</f>
        <v>1378960</v>
      </c>
      <c r="L10" s="3">
        <f t="shared" si="0"/>
        <v>66.893349599999993</v>
      </c>
      <c r="P10" s="7">
        <f t="shared" si="6"/>
        <v>3.6259209839299184E-6</v>
      </c>
      <c r="Q10" s="7">
        <f t="shared" si="7"/>
        <v>0.67326324469181631</v>
      </c>
      <c r="R10" s="7">
        <f t="shared" si="8"/>
        <v>5.5026809651474524</v>
      </c>
      <c r="S10" s="16">
        <f t="shared" si="5"/>
        <v>44929</v>
      </c>
      <c r="T10" cm="1" vm="2">
        <f t="array" aca="1" ref="T10:U10" ca="1">_xlfn.STOCKHISTORY(B10,S10,S10,0,0 )</f>
        <v>44929</v>
      </c>
      <c r="U10" s="17" vm="198">
        <f ca="1"/>
        <v>58.52</v>
      </c>
      <c r="V10" s="7">
        <f t="shared" ca="1" si="9"/>
        <v>-0.17105263157894746</v>
      </c>
      <c r="X10">
        <v>1</v>
      </c>
      <c r="AH10" s="11"/>
      <c r="AJ10" s="11"/>
      <c r="AK10" s="11" cm="1">
        <f t="array" ref="AK10">_FV(B10,"previous close",TRUE)</f>
        <v>48.56</v>
      </c>
      <c r="AL10" s="4">
        <f>AK10*X10</f>
        <v>48.56</v>
      </c>
      <c r="AM10" s="11">
        <f>AD10-AL10</f>
        <v>-48.56</v>
      </c>
    </row>
    <row r="11" spans="1:39" outlineLevel="1" x14ac:dyDescent="0.25">
      <c r="A11" s="20"/>
      <c r="B11" t="e" vm="199">
        <v>#VALUE!</v>
      </c>
      <c r="C11" t="str" cm="1">
        <f t="array" ref="C11">_FV(B11,"Name")</f>
        <v>HUNTINGTON BANCSHARES INCORPORATED</v>
      </c>
      <c r="D11" t="str" cm="1">
        <f t="array" ref="D11">_FV(B11,"Ticker symbol",TRUE)</f>
        <v>HBAN</v>
      </c>
      <c r="E11" cm="1">
        <f t="array" ref="E11">_FV(B11,"Price")</f>
        <v>10.91</v>
      </c>
      <c r="F11" s="1" cm="1">
        <f t="array" ref="F11">_FV(B11,"Change (%)",TRUE)</f>
        <v>1.0185E-2</v>
      </c>
      <c r="G11" s="2" cm="1">
        <f t="array" ref="G11">_FV(B11,"52 week high",TRUE)</f>
        <v>15.74</v>
      </c>
      <c r="H11" s="2" cm="1">
        <f t="array" ref="H11">_FV(B11,"52 week low",TRUE)</f>
        <v>9.1301000000000005</v>
      </c>
      <c r="I11" s="3" cm="1">
        <f t="array" ref="I11">_FV(B11,"Market cap",TRUE)/1000000</f>
        <v>15798.498250000001</v>
      </c>
      <c r="J11" s="14" cm="1">
        <f t="array" ref="J11">_FV(B11,"Volume")</f>
        <v>150</v>
      </c>
      <c r="K11" s="14" cm="1">
        <f t="array" ref="K11">_FV(B11,"Volume average",TRUE)</f>
        <v>13325009</v>
      </c>
      <c r="L11" s="3">
        <f t="shared" si="0"/>
        <v>145.37584819</v>
      </c>
      <c r="P11" s="7">
        <f t="shared" si="6"/>
        <v>1.1257028044033591E-5</v>
      </c>
      <c r="Q11" s="7">
        <f t="shared" si="7"/>
        <v>0.44271310724106328</v>
      </c>
      <c r="R11" s="7">
        <f t="shared" si="8"/>
        <v>0.19494857668590693</v>
      </c>
      <c r="S11" s="16">
        <f t="shared" si="5"/>
        <v>44929</v>
      </c>
      <c r="T11" cm="1" vm="2">
        <f t="array" aca="1" ref="T11:U11" ca="1">_xlfn.STOCKHISTORY(B11,S11,S11,0,0 )</f>
        <v>44929</v>
      </c>
      <c r="U11" s="17" vm="200">
        <f ca="1"/>
        <v>14.1</v>
      </c>
      <c r="V11" s="7">
        <f t="shared" ca="1" si="9"/>
        <v>-0.22624113475177299</v>
      </c>
      <c r="X11">
        <v>8</v>
      </c>
      <c r="AH11" s="11"/>
      <c r="AJ11" s="11"/>
      <c r="AK11" s="11" cm="1">
        <f t="array" ref="AK11">_FV(B11,"previous close",TRUE)</f>
        <v>10.8</v>
      </c>
      <c r="AL11" s="4">
        <f>AK11*X11</f>
        <v>86.4</v>
      </c>
      <c r="AM11" s="11">
        <f>AD11-AL11</f>
        <v>-86.4</v>
      </c>
    </row>
    <row r="12" spans="1:39" outlineLevel="1" x14ac:dyDescent="0.25">
      <c r="A12" s="20"/>
      <c r="B12" t="e" vm="201">
        <v>#VALUE!</v>
      </c>
      <c r="D12" t="str" cm="1">
        <f t="array" ref="D12">_FV(B12,"Ticker symbol",TRUE)</f>
        <v>EWBC</v>
      </c>
      <c r="E12" cm="1">
        <f t="array" ref="E12">_FV(B12,"Price")</f>
        <v>60.9</v>
      </c>
      <c r="F12" s="1" cm="1">
        <f t="array" ref="F12">_FV(B12,"Change (%)",TRUE)</f>
        <v>-7.4970000000000002E-3</v>
      </c>
      <c r="G12" s="2" cm="1">
        <f t="array" ref="G12">_FV(B12,"52 week high",TRUE)</f>
        <v>80.98</v>
      </c>
      <c r="H12" s="2" cm="1">
        <f t="array" ref="H12">_FV(B12,"52 week low",TRUE)</f>
        <v>33.86</v>
      </c>
      <c r="I12" s="3" cm="1">
        <f t="array" ref="I12">_FV(B12,"Market cap",TRUE)/1000000</f>
        <v>8647.4740000000002</v>
      </c>
      <c r="J12" s="14" cm="1">
        <f t="array" ref="J12">_FV(B12,"Volume")</f>
        <v>541668</v>
      </c>
      <c r="K12" s="14" cm="1">
        <f t="array" ref="K12">_FV(B12,"Volume average",TRUE)</f>
        <v>977953</v>
      </c>
      <c r="L12" s="3">
        <f t="shared" si="0"/>
        <v>59.557337699999998</v>
      </c>
      <c r="P12" s="7">
        <f t="shared" si="6"/>
        <v>0.55387937866134673</v>
      </c>
      <c r="Q12" s="7">
        <f t="shared" si="7"/>
        <v>0.32972085385878502</v>
      </c>
      <c r="R12" s="7">
        <f t="shared" si="8"/>
        <v>0.79858239810986409</v>
      </c>
      <c r="S12" s="16">
        <f t="shared" si="5"/>
        <v>44929</v>
      </c>
      <c r="T12" cm="1" vm="2">
        <f t="array" aca="1" ref="T12:U12" ca="1">_xlfn.STOCKHISTORY(B12,S12,S12,0,0 )</f>
        <v>44929</v>
      </c>
      <c r="U12" s="17" vm="202">
        <f ca="1"/>
        <v>66.010000000000005</v>
      </c>
      <c r="V12" s="7">
        <f t="shared" ca="1" si="9"/>
        <v>-7.7412513255567417E-2</v>
      </c>
      <c r="AH12" s="11"/>
      <c r="AJ12" s="11"/>
      <c r="AK12" s="11"/>
      <c r="AM12" s="11"/>
    </row>
    <row r="13" spans="1:39" x14ac:dyDescent="0.25">
      <c r="A13" s="20"/>
      <c r="B13" t="e" vm="203">
        <v>#VALUE!</v>
      </c>
      <c r="E13" cm="1">
        <f t="array" ref="E13">_FV(B13,"Price")</f>
        <v>56.64</v>
      </c>
      <c r="F13" s="1" cm="1">
        <f t="array" ref="F13">_FV(B13,"Change (%)",TRUE)</f>
        <v>7.6500000000000005E-3</v>
      </c>
      <c r="G13" s="2" cm="1">
        <f t="array" ref="G13">_FV(B13,"52 week high",TRUE)</f>
        <v>82</v>
      </c>
      <c r="H13" s="2" cm="1">
        <f t="array" ref="H13">_FV(B13,"52 week low",TRUE)</f>
        <v>30.830100000000002</v>
      </c>
      <c r="I13" s="3" cm="1">
        <f t="array" ref="I13">_FV(B13,"Market cap",TRUE)/1000000</f>
        <v>2251.4722839999999</v>
      </c>
      <c r="J13" s="14" cm="1">
        <f t="array" ref="J13">_FV(B13,"Volume")</f>
        <v>304781</v>
      </c>
      <c r="K13" s="14" cm="1">
        <f t="array" ref="K13">_FV(B13,"Volume average",TRUE)</f>
        <v>380301</v>
      </c>
      <c r="L13" s="3">
        <f t="shared" si="0"/>
        <v>21.540248640000002</v>
      </c>
      <c r="P13" s="7">
        <f t="shared" si="6"/>
        <v>0.80142045379843863</v>
      </c>
      <c r="Q13" s="7">
        <f t="shared" si="7"/>
        <v>0.44774011299435035</v>
      </c>
      <c r="R13" s="7">
        <f t="shared" si="8"/>
        <v>0.83716562709819287</v>
      </c>
      <c r="S13" s="16">
        <f t="shared" si="5"/>
        <v>44929</v>
      </c>
      <c r="T13" cm="1" vm="2">
        <f t="array" aca="1" ref="T13:U13" ca="1">_xlfn.STOCKHISTORY(B13,S13,S13,0,0 )</f>
        <v>44929</v>
      </c>
      <c r="U13" s="17" vm="204">
        <f ca="1"/>
        <v>77.72</v>
      </c>
      <c r="V13" s="7">
        <f t="shared" ca="1" si="9"/>
        <v>-0.27123005661348432</v>
      </c>
    </row>
    <row r="14" spans="1:39" x14ac:dyDescent="0.25">
      <c r="B14" t="e" vm="205">
        <v>#VALUE!</v>
      </c>
      <c r="E14" cm="1">
        <f t="array" ref="E14">_FV(B14,"Price")</f>
        <v>9.24</v>
      </c>
      <c r="F14" s="1" cm="1">
        <f t="array" ref="F14">_FV(B14,"Change (%)",TRUE)</f>
        <v>4.3480000000000003E-3</v>
      </c>
      <c r="G14" s="2" cm="1">
        <f t="array" ref="G14">_FV(B14,"52 week high",TRUE)</f>
        <v>14.22</v>
      </c>
      <c r="H14" s="2" cm="1">
        <f t="array" ref="H14">_FV(B14,"52 week low",TRUE)</f>
        <v>5.81</v>
      </c>
      <c r="I14" s="3" cm="1">
        <f t="array" ref="I14">_FV(B14,"Market cap",TRUE)/1000000</f>
        <v>6675.7900440000003</v>
      </c>
      <c r="J14" s="14" cm="1">
        <f t="array" ref="J14">_FV(B14,"Volume")</f>
        <v>1665</v>
      </c>
      <c r="K14" s="14" cm="1">
        <f t="array" ref="K14">_FV(B14,"Volume average",TRUE)</f>
        <v>10033594</v>
      </c>
      <c r="L14" s="3">
        <f t="shared" si="0"/>
        <v>92.710408560000005</v>
      </c>
      <c r="P14" s="7">
        <f t="shared" si="6"/>
        <v>1.6594253265579613E-4</v>
      </c>
      <c r="Q14" s="7">
        <f t="shared" si="7"/>
        <v>0.53896103896103909</v>
      </c>
      <c r="R14" s="7">
        <f t="shared" si="8"/>
        <v>0.59036144578313277</v>
      </c>
      <c r="S14" s="16">
        <f t="shared" si="5"/>
        <v>44929</v>
      </c>
      <c r="T14" cm="1" vm="2">
        <f t="array" aca="1" ref="T14:U14" ca="1">_xlfn.STOCKHISTORY(B14,S14,S14,0,0 )</f>
        <v>44929</v>
      </c>
      <c r="U14" s="17" vm="206">
        <f ca="1"/>
        <v>8.64</v>
      </c>
      <c r="V14" s="7">
        <f t="shared" ca="1" si="9"/>
        <v>6.944444444444442E-2</v>
      </c>
    </row>
    <row r="15" spans="1:39" outlineLevel="1" x14ac:dyDescent="0.25">
      <c r="A15" s="20"/>
      <c r="B15" t="e" vm="207">
        <v>#VALUE!</v>
      </c>
      <c r="C15" t="str" cm="1">
        <f t="array" ref="C15">_FV(B15,"Name")</f>
        <v>FIRST HORIZON CORPORATION</v>
      </c>
      <c r="D15" t="str" cm="1">
        <f t="array" ref="D15">_FV(B15,"Ticker symbol",TRUE)</f>
        <v>FHN</v>
      </c>
      <c r="E15" cm="1">
        <f t="array" ref="E15">_FV(B15,"Price")</f>
        <v>12.14</v>
      </c>
      <c r="F15" s="1" cm="1">
        <f t="array" ref="F15">_FV(B15,"Change (%)",TRUE)</f>
        <v>5.7999999999999996E-3</v>
      </c>
      <c r="G15" s="2" cm="1">
        <f t="array" ref="G15">_FV(B15,"52 week high",TRUE)</f>
        <v>24.92</v>
      </c>
      <c r="H15" s="2" cm="1">
        <f t="array" ref="H15">_FV(B15,"52 week low",TRUE)</f>
        <v>8.99</v>
      </c>
      <c r="I15" s="3" cm="1">
        <f t="array" ref="I15">_FV(B15,"Market cap",TRUE)/1000000</f>
        <v>6783.46173</v>
      </c>
      <c r="J15" s="14" cm="1">
        <f t="array" ref="J15">_FV(B15,"Volume")</f>
        <v>250</v>
      </c>
      <c r="K15" s="14" cm="1">
        <f t="array" ref="K15">_FV(B15,"Volume average",TRUE)</f>
        <v>6538028</v>
      </c>
      <c r="L15" s="3">
        <f t="shared" si="0"/>
        <v>79.371659919999999</v>
      </c>
      <c r="P15" s="7">
        <f t="shared" si="6"/>
        <v>3.8237829510672025E-5</v>
      </c>
      <c r="Q15" s="7">
        <f t="shared" si="7"/>
        <v>1.0527182866556837</v>
      </c>
      <c r="R15" s="7">
        <f t="shared" si="8"/>
        <v>0.35038932146829804</v>
      </c>
      <c r="S15" s="16">
        <f t="shared" si="5"/>
        <v>44929</v>
      </c>
      <c r="T15" cm="1" vm="2">
        <f t="array" aca="1" ref="T15:U15" ca="1">_xlfn.STOCKHISTORY(B15,S15,S15,0,0 )</f>
        <v>44929</v>
      </c>
      <c r="U15" s="17" vm="208">
        <f ca="1"/>
        <v>24.46</v>
      </c>
      <c r="V15" s="7">
        <f t="shared" ca="1" si="9"/>
        <v>-0.50367947669664759</v>
      </c>
      <c r="X15">
        <v>1</v>
      </c>
      <c r="AH15" s="11"/>
      <c r="AJ15" s="11"/>
      <c r="AK15" s="11" cm="1">
        <f t="array" ref="AK15">_FV(B15,"previous close",TRUE)</f>
        <v>12.07</v>
      </c>
      <c r="AL15" s="4">
        <f>AK15*X15</f>
        <v>12.07</v>
      </c>
      <c r="AM15" s="11">
        <f>AD15-AL15</f>
        <v>-12.07</v>
      </c>
    </row>
    <row r="16" spans="1:39" outlineLevel="1" x14ac:dyDescent="0.25">
      <c r="A16" s="20"/>
      <c r="P16" s="1"/>
      <c r="S16" s="16"/>
      <c r="T16"/>
      <c r="AH16" s="11"/>
      <c r="AJ16" s="11"/>
      <c r="AK16" s="11"/>
      <c r="AM16" s="11"/>
    </row>
    <row r="17" spans="1:39" outlineLevel="1" x14ac:dyDescent="0.25">
      <c r="A17" s="20"/>
      <c r="B17" t="e" vm="179">
        <v>#VALUE!</v>
      </c>
      <c r="C17" t="str" cm="1">
        <f t="array" ref="C17">_FV(B17,"Name")</f>
        <v>SPDR S&amp;P Reg Banking ETF</v>
      </c>
      <c r="D17" t="str" cm="1">
        <f t="array" ref="D17">_FV(B17,"Ticker symbol",TRUE)</f>
        <v>KRE</v>
      </c>
      <c r="E17" cm="1">
        <f t="array" ref="E17">_FV(B17,"Price")</f>
        <v>44.11</v>
      </c>
      <c r="F17" s="1" cm="1">
        <f t="array" ref="F17">_FV(B17,"Change (%)",TRUE)</f>
        <v>-2.2669999999999998E-4</v>
      </c>
      <c r="G17" s="2" cm="1">
        <f t="array" ref="G17">_FV(B17,"52 week high",TRUE)</f>
        <v>65.314999999999998</v>
      </c>
      <c r="H17" s="2" cm="1">
        <f t="array" ref="H17">_FV(B17,"52 week low",TRUE)</f>
        <v>34.520000000000003</v>
      </c>
      <c r="I17" s="3" cm="1">
        <f t="array" ref="I17">_FV(B17,"Market cap",TRUE)/1000000</f>
        <v>2284.0575911000001</v>
      </c>
      <c r="J17" s="14" cm="1">
        <f t="array" ref="J17">_FV(B17,"Volume")</f>
        <v>1296</v>
      </c>
      <c r="K17" s="14" cm="1">
        <f t="array" ref="K17">_FV(B17,"Volume average",TRUE)</f>
        <v>16109479</v>
      </c>
      <c r="L17" s="3">
        <f>K17*E17/1000000</f>
        <v>710.58911868999996</v>
      </c>
      <c r="P17" s="7">
        <f>J17/K17</f>
        <v>8.0449529125057369E-5</v>
      </c>
      <c r="Q17" s="7">
        <f>G17/E17-1</f>
        <v>0.48072999319882115</v>
      </c>
      <c r="R17" s="7">
        <f>E17/H17-1</f>
        <v>0.27780996523754342</v>
      </c>
      <c r="S17" s="16">
        <f t="shared" si="5"/>
        <v>44929</v>
      </c>
      <c r="T17" cm="1" vm="2">
        <f t="array" aca="1" ref="T17:U17" ca="1">_xlfn.STOCKHISTORY(B17,S17,S17,0,0 )</f>
        <v>44929</v>
      </c>
      <c r="U17" s="17" vm="180">
        <f ca="1"/>
        <v>58.33</v>
      </c>
      <c r="V17" s="7">
        <f ca="1">E17/U17-1</f>
        <v>-0.24378535916338073</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5">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28">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Q2:Q7">
    <cfRule type="colorScale" priority="20">
      <colorScale>
        <cfvo type="min"/>
        <cfvo type="percentile" val="50"/>
        <cfvo type="max"/>
        <color rgb="FF63BE7B"/>
        <color rgb="FFFFEB84"/>
        <color rgb="FFF8696B"/>
      </colorScale>
    </cfRule>
    <cfRule type="colorScale" priority="21">
      <colorScale>
        <cfvo type="min"/>
        <cfvo type="percentile" val="50"/>
        <cfvo type="max"/>
        <color rgb="FFF8696B"/>
        <color rgb="FFFFEB84"/>
        <color rgb="FF63BE7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2023-11-29T12:53:12Z</dcterms:modified>
</cp:coreProperties>
</file>