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257E043D-BB82-469D-B979-8B02B79FC920}" xr6:coauthVersionLast="45" xr6:coauthVersionMax="45" xr10:uidLastSave="{00000000-0000-0000-0000-000000000000}"/>
  <bookViews>
    <workbookView xWindow="-120" yWindow="-120" windowWidth="20730" windowHeight="11310" xr2:uid="{843C274D-F591-4D2A-89E9-E452B163A55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33" i="1"/>
  <c r="H30" i="1"/>
  <c r="H27" i="1"/>
  <c r="H26" i="1"/>
  <c r="H15" i="1"/>
  <c r="H14" i="1"/>
  <c r="H12" i="1"/>
  <c r="H10" i="1"/>
  <c r="H8" i="1"/>
  <c r="H7" i="1"/>
  <c r="H5" i="1"/>
  <c r="H3" i="1"/>
  <c r="H2" i="1"/>
  <c r="E30" i="1"/>
  <c r="E15" i="1"/>
  <c r="E14" i="1"/>
  <c r="E12" i="1"/>
  <c r="E10" i="1"/>
  <c r="E8" i="1"/>
  <c r="E7" i="1"/>
  <c r="E5" i="1"/>
  <c r="E3" i="1"/>
  <c r="G3" i="1" s="1"/>
  <c r="E2" i="1"/>
  <c r="G2" i="1" s="1"/>
  <c r="I28" i="1"/>
  <c r="I29" i="1" s="1"/>
  <c r="I31" i="1" s="1"/>
  <c r="I4" i="1"/>
  <c r="I21" i="1" s="1"/>
  <c r="F33" i="1"/>
  <c r="F34" i="1"/>
  <c r="D22" i="1"/>
  <c r="D3" i="1"/>
  <c r="D2" i="1"/>
  <c r="F28" i="1"/>
  <c r="F29" i="1" s="1"/>
  <c r="F4" i="1"/>
  <c r="F9" i="1" s="1"/>
  <c r="F13" i="1" s="1"/>
  <c r="F16" i="1" s="1"/>
  <c r="F18" i="1" s="1"/>
  <c r="C33" i="1"/>
  <c r="H33" i="1" s="1"/>
  <c r="B33" i="1"/>
  <c r="E33" i="1" s="1"/>
  <c r="C34" i="1"/>
  <c r="H34" i="1" s="1"/>
  <c r="B34" i="1"/>
  <c r="E34" i="1" s="1"/>
  <c r="C28" i="1"/>
  <c r="C29" i="1" s="1"/>
  <c r="C31" i="1" s="1"/>
  <c r="B26" i="1"/>
  <c r="E26" i="1" s="1"/>
  <c r="B27" i="1"/>
  <c r="E27" i="1" s="1"/>
  <c r="C4" i="1"/>
  <c r="C21" i="1" s="1"/>
  <c r="B4" i="1"/>
  <c r="B21" i="1" s="1"/>
  <c r="I35" i="1" l="1"/>
  <c r="I36" i="1" s="1"/>
  <c r="H35" i="1"/>
  <c r="H28" i="1"/>
  <c r="H4" i="1"/>
  <c r="H21" i="1" s="1"/>
  <c r="E28" i="1"/>
  <c r="E35" i="1"/>
  <c r="E29" i="1"/>
  <c r="E31" i="1" s="1"/>
  <c r="E4" i="1"/>
  <c r="G4" i="1" s="1"/>
  <c r="I9" i="1"/>
  <c r="I13" i="1" s="1"/>
  <c r="I16" i="1" s="1"/>
  <c r="F35" i="1"/>
  <c r="F36" i="1" s="1"/>
  <c r="F20" i="1"/>
  <c r="F21" i="1"/>
  <c r="D4" i="1"/>
  <c r="B35" i="1"/>
  <c r="F31" i="1"/>
  <c r="B9" i="1"/>
  <c r="C35" i="1"/>
  <c r="C36" i="1" s="1"/>
  <c r="B28" i="1"/>
  <c r="B29" i="1" s="1"/>
  <c r="B31" i="1" s="1"/>
  <c r="C9" i="1"/>
  <c r="C13" i="1" s="1"/>
  <c r="C16" i="1" s="1"/>
  <c r="H9" i="1" l="1"/>
  <c r="H13" i="1" s="1"/>
  <c r="H16" i="1" s="1"/>
  <c r="H18" i="1" s="1"/>
  <c r="E9" i="1"/>
  <c r="E21" i="1"/>
  <c r="E36" i="1"/>
  <c r="I20" i="1"/>
  <c r="I18" i="1"/>
  <c r="I23" i="1" s="1"/>
  <c r="B13" i="1"/>
  <c r="D9" i="1"/>
  <c r="B36" i="1"/>
  <c r="C18" i="1"/>
  <c r="C23" i="1" s="1"/>
  <c r="C20" i="1"/>
  <c r="E13" i="1" l="1"/>
  <c r="G9" i="1"/>
  <c r="H20" i="1"/>
  <c r="B16" i="1"/>
  <c r="D13" i="1"/>
  <c r="E16" i="1" l="1"/>
  <c r="G13" i="1"/>
  <c r="D16" i="1"/>
  <c r="B20" i="1"/>
  <c r="B18" i="1"/>
  <c r="H29" i="1"/>
  <c r="H36" i="1" s="1"/>
  <c r="B23" i="1" l="1"/>
  <c r="D18" i="1"/>
  <c r="G16" i="1"/>
  <c r="E18" i="1"/>
  <c r="E20" i="1"/>
  <c r="H31" i="1"/>
</calcChain>
</file>

<file path=xl/sharedStrings.xml><?xml version="1.0" encoding="utf-8"?>
<sst xmlns="http://schemas.openxmlformats.org/spreadsheetml/2006/main" count="40" uniqueCount="38">
  <si>
    <t>收入</t>
    <phoneticPr fontId="2" type="noConversion"/>
  </si>
  <si>
    <t>銷售成本</t>
    <phoneticPr fontId="2" type="noConversion"/>
  </si>
  <si>
    <t>毛利</t>
    <phoneticPr fontId="2" type="noConversion"/>
  </si>
  <si>
    <t>其他收入</t>
    <phoneticPr fontId="2" type="noConversion"/>
  </si>
  <si>
    <t>銷售及市場推廣成本</t>
    <phoneticPr fontId="2" type="noConversion"/>
  </si>
  <si>
    <t>行政開支</t>
    <phoneticPr fontId="2" type="noConversion"/>
  </si>
  <si>
    <t>經營盈利</t>
    <phoneticPr fontId="2" type="noConversion"/>
  </si>
  <si>
    <t>財務費用</t>
    <phoneticPr fontId="2" type="noConversion"/>
  </si>
  <si>
    <t>經營活動匯兌虧損</t>
    <phoneticPr fontId="2" type="noConversion"/>
  </si>
  <si>
    <t>融資活動匯兌虧損</t>
    <phoneticPr fontId="2" type="noConversion"/>
  </si>
  <si>
    <t>聯營合營</t>
    <phoneticPr fontId="2" type="noConversion"/>
  </si>
  <si>
    <t>稅前盈利</t>
    <phoneticPr fontId="2" type="noConversion"/>
  </si>
  <si>
    <t>稅</t>
    <phoneticPr fontId="2" type="noConversion"/>
  </si>
  <si>
    <t>非控股權益</t>
    <phoneticPr fontId="2" type="noConversion"/>
  </si>
  <si>
    <t>純利</t>
    <phoneticPr fontId="2" type="noConversion"/>
  </si>
  <si>
    <t>資產</t>
    <phoneticPr fontId="2" type="noConversion"/>
  </si>
  <si>
    <t>負債</t>
    <phoneticPr fontId="2" type="noConversion"/>
  </si>
  <si>
    <t>帳面值</t>
    <phoneticPr fontId="2" type="noConversion"/>
  </si>
  <si>
    <t>現金</t>
    <phoneticPr fontId="2" type="noConversion"/>
  </si>
  <si>
    <t>貸款</t>
    <phoneticPr fontId="2" type="noConversion"/>
  </si>
  <si>
    <t>淨負債</t>
    <phoneticPr fontId="2" type="noConversion"/>
  </si>
  <si>
    <t>負債比率(%)</t>
    <phoneticPr fontId="2" type="noConversion"/>
  </si>
  <si>
    <t>股數</t>
    <phoneticPr fontId="2" type="noConversion"/>
  </si>
  <si>
    <t>每股盈利（人仔）</t>
    <phoneticPr fontId="2" type="noConversion"/>
  </si>
  <si>
    <t>每股帳面值（人仔）</t>
    <phoneticPr fontId="2" type="noConversion"/>
  </si>
  <si>
    <t>每股股息（人仔）</t>
    <phoneticPr fontId="2" type="noConversion"/>
  </si>
  <si>
    <t>純利率 （%）</t>
    <phoneticPr fontId="2" type="noConversion"/>
  </si>
  <si>
    <t>毛利率 （%）</t>
    <phoneticPr fontId="2" type="noConversion"/>
  </si>
  <si>
    <t>YoY(%)</t>
    <phoneticPr fontId="2" type="noConversion"/>
  </si>
  <si>
    <t>HoH(%)</t>
    <phoneticPr fontId="2" type="noConversion"/>
  </si>
  <si>
    <t>派息比率（%)</t>
    <phoneticPr fontId="2" type="noConversion"/>
  </si>
  <si>
    <t>Jul19-Jun20</t>
    <phoneticPr fontId="2" type="noConversion"/>
  </si>
  <si>
    <t>Jul18-Jun19</t>
    <phoneticPr fontId="2" type="noConversion"/>
  </si>
  <si>
    <t>Jul19-Dec19</t>
    <phoneticPr fontId="2" type="noConversion"/>
  </si>
  <si>
    <t>Jan20-Jun20</t>
    <phoneticPr fontId="2" type="noConversion"/>
  </si>
  <si>
    <t>Jul18-Dec18</t>
    <phoneticPr fontId="2" type="noConversion"/>
  </si>
  <si>
    <t>Jan19-Jun19</t>
    <phoneticPr fontId="2" type="noConversion"/>
  </si>
  <si>
    <t>百萬人仔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</si>
</sst>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" fontId="0" fillId="0" borderId="0" xfId="0" applyNumberFormat="1">
      <alignment vertical="center"/>
    </xf>
    <xf numFmtId="38" fontId="0" fillId="0" borderId="0" xfId="0" applyNumberFormat="1">
      <alignment vertical="center"/>
    </xf>
    <xf numFmtId="38" fontId="0" fillId="0" borderId="0" xfId="0" applyNumberFormat="1" applyFill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40" fontId="0" fillId="0" borderId="0" xfId="0" applyNumberFormat="1">
      <alignment vertical="center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1D92-FFBB-4047-8A0C-95C3E46C2DAD}">
  <dimension ref="A1:I36"/>
  <sheetViews>
    <sheetView tabSelected="1" topLeftCell="A25" zoomScale="85" zoomScaleNormal="85" workbookViewId="0">
      <selection activeCell="P14" sqref="P14"/>
    </sheetView>
  </sheetViews>
  <sheetFormatPr defaultRowHeight="16.5" x14ac:dyDescent="0.25"/>
  <cols>
    <col min="1" max="1" width="20.5" bestFit="1" customWidth="1"/>
    <col min="2" max="3" width="11.25" style="3" customWidth="1"/>
    <col min="4" max="4" width="9" style="7"/>
    <col min="5" max="6" width="11.125" style="3" customWidth="1"/>
    <col min="7" max="7" width="9" style="7"/>
    <col min="8" max="8" width="11.625" hidden="1" customWidth="1"/>
    <col min="9" max="9" width="13.375" hidden="1" customWidth="1"/>
  </cols>
  <sheetData>
    <row r="1" spans="1:9" x14ac:dyDescent="0.25">
      <c r="A1" s="12" t="s">
        <v>37</v>
      </c>
      <c r="B1" s="3" t="s">
        <v>31</v>
      </c>
      <c r="C1" s="3" t="s">
        <v>32</v>
      </c>
      <c r="D1" s="7" t="s">
        <v>28</v>
      </c>
      <c r="E1" s="3" t="s">
        <v>34</v>
      </c>
      <c r="F1" s="3" t="s">
        <v>33</v>
      </c>
      <c r="G1" s="7" t="s">
        <v>29</v>
      </c>
      <c r="H1" t="s">
        <v>36</v>
      </c>
      <c r="I1" t="s">
        <v>35</v>
      </c>
    </row>
    <row r="2" spans="1:9" x14ac:dyDescent="0.25">
      <c r="A2" t="s">
        <v>0</v>
      </c>
      <c r="B2" s="3">
        <v>51341.2</v>
      </c>
      <c r="C2" s="3">
        <v>54609.245000000003</v>
      </c>
      <c r="D2" s="7">
        <f>(B2/C2-1)*100</f>
        <v>-5.9844171073963892</v>
      </c>
      <c r="E2" s="3">
        <f>B2-F2</f>
        <v>22505.451999999997</v>
      </c>
      <c r="F2" s="3">
        <v>28835.748</v>
      </c>
      <c r="G2" s="7">
        <f>(E2/F2-1)*100</f>
        <v>-21.952945351027488</v>
      </c>
      <c r="H2">
        <f>C2-I2</f>
        <v>24258.075000000004</v>
      </c>
      <c r="I2">
        <v>30351.17</v>
      </c>
    </row>
    <row r="3" spans="1:9" x14ac:dyDescent="0.25">
      <c r="A3" s="5" t="s">
        <v>1</v>
      </c>
      <c r="B3" s="6">
        <v>-42313.89</v>
      </c>
      <c r="C3" s="6">
        <v>-46094.150999999998</v>
      </c>
      <c r="D3" s="7">
        <f>(B3/C3-1)*100</f>
        <v>-8.2011728559660426</v>
      </c>
      <c r="E3" s="6">
        <f>B3-F3</f>
        <v>-18395.949000000001</v>
      </c>
      <c r="F3" s="6">
        <v>-23917.940999999999</v>
      </c>
      <c r="G3" s="7">
        <f>(E3/F3-1)*100</f>
        <v>-23.087238153150381</v>
      </c>
      <c r="H3">
        <f>C3-I3</f>
        <v>-20500.081999999999</v>
      </c>
      <c r="I3">
        <v>-25594.069</v>
      </c>
    </row>
    <row r="4" spans="1:9" x14ac:dyDescent="0.25">
      <c r="A4" t="s">
        <v>2</v>
      </c>
      <c r="B4" s="3">
        <f>B2+B3</f>
        <v>9027.3099999999977</v>
      </c>
      <c r="C4" s="3">
        <f>C2+C3</f>
        <v>8515.0940000000046</v>
      </c>
      <c r="D4" s="7">
        <f>(B4/C4-1)*100</f>
        <v>6.0153886733369299</v>
      </c>
      <c r="E4" s="3">
        <f>E2+E3</f>
        <v>4109.502999999997</v>
      </c>
      <c r="F4" s="3">
        <f>F2+F3</f>
        <v>4917.8070000000007</v>
      </c>
      <c r="G4" s="7">
        <f>(E4/F4-1)*100</f>
        <v>-16.436269255788272</v>
      </c>
      <c r="H4">
        <f>H2+H3</f>
        <v>3757.9930000000058</v>
      </c>
      <c r="I4">
        <f>I2+I3</f>
        <v>4757.1009999999987</v>
      </c>
    </row>
    <row r="5" spans="1:9" x14ac:dyDescent="0.25">
      <c r="A5" t="s">
        <v>3</v>
      </c>
      <c r="B5" s="3">
        <v>619.26900000000001</v>
      </c>
      <c r="C5" s="3">
        <v>719.85500000000002</v>
      </c>
      <c r="E5" s="3">
        <f>B5-F5</f>
        <v>370.41399999999999</v>
      </c>
      <c r="F5" s="3">
        <v>248.85499999999999</v>
      </c>
      <c r="H5">
        <f>C5-I5</f>
        <v>311.99100000000004</v>
      </c>
      <c r="I5">
        <v>407.86399999999998</v>
      </c>
    </row>
    <row r="6" spans="1:9" x14ac:dyDescent="0.25">
      <c r="A6" t="s">
        <v>8</v>
      </c>
      <c r="B6" s="3">
        <v>-120.23699999999999</v>
      </c>
      <c r="C6" s="3">
        <v>-82.88</v>
      </c>
    </row>
    <row r="7" spans="1:9" x14ac:dyDescent="0.25">
      <c r="A7" t="s">
        <v>4</v>
      </c>
      <c r="B7" s="3">
        <v>-1584.4929999999999</v>
      </c>
      <c r="C7" s="3">
        <v>-1605.2660000000001</v>
      </c>
      <c r="E7" s="3">
        <f>B7-F7</f>
        <v>-681.66199999999992</v>
      </c>
      <c r="F7" s="3">
        <v>-902.83100000000002</v>
      </c>
      <c r="H7">
        <f>C7-I7</f>
        <v>-704.42300000000012</v>
      </c>
      <c r="I7">
        <v>-900.84299999999996</v>
      </c>
    </row>
    <row r="8" spans="1:9" x14ac:dyDescent="0.25">
      <c r="A8" s="5" t="s">
        <v>5</v>
      </c>
      <c r="B8" s="6">
        <v>-1880.451</v>
      </c>
      <c r="C8" s="6">
        <v>-1723.38</v>
      </c>
      <c r="E8" s="6">
        <f>B8-F8</f>
        <v>-955.08500000000004</v>
      </c>
      <c r="F8" s="6">
        <v>-925.36599999999999</v>
      </c>
      <c r="H8">
        <f>C8-I8</f>
        <v>-892.14300000000014</v>
      </c>
      <c r="I8">
        <v>-831.23699999999997</v>
      </c>
    </row>
    <row r="9" spans="1:9" x14ac:dyDescent="0.25">
      <c r="A9" t="s">
        <v>6</v>
      </c>
      <c r="B9" s="3">
        <f>B4+B5+B6+B7+B8</f>
        <v>6061.3979999999983</v>
      </c>
      <c r="C9" s="3">
        <f>C4+C5+C6+C7+C8</f>
        <v>5823.4230000000052</v>
      </c>
      <c r="D9" s="7">
        <f>(B9/C9-1)*100</f>
        <v>4.0865140656962895</v>
      </c>
      <c r="E9" s="3">
        <f>E4+E5+E6+E7+E8</f>
        <v>2843.1699999999969</v>
      </c>
      <c r="F9" s="3">
        <f>F4+F5+F6+F7+F8</f>
        <v>3338.4650000000001</v>
      </c>
      <c r="G9" s="7">
        <f>(E9/F9-1)*100</f>
        <v>-14.836009962662578</v>
      </c>
      <c r="H9">
        <f>H4+H5+H6+H7+H8</f>
        <v>2473.4180000000056</v>
      </c>
      <c r="I9">
        <f>I4+I5+I6+I7+I8</f>
        <v>3432.8849999999984</v>
      </c>
    </row>
    <row r="10" spans="1:9" x14ac:dyDescent="0.25">
      <c r="A10" t="s">
        <v>7</v>
      </c>
      <c r="B10" s="3">
        <v>-757.71500000000003</v>
      </c>
      <c r="C10" s="3">
        <v>-933.202</v>
      </c>
      <c r="E10" s="3">
        <f>B10-F10</f>
        <v>-293.34500000000003</v>
      </c>
      <c r="F10" s="3">
        <v>-464.37</v>
      </c>
      <c r="H10">
        <f>C10-I10</f>
        <v>-333.68299999999999</v>
      </c>
      <c r="I10">
        <v>-599.51900000000001</v>
      </c>
    </row>
    <row r="11" spans="1:9" x14ac:dyDescent="0.25">
      <c r="A11" t="s">
        <v>9</v>
      </c>
      <c r="B11" s="3">
        <v>-149.279</v>
      </c>
      <c r="C11" s="3">
        <v>-91.564999999999998</v>
      </c>
    </row>
    <row r="12" spans="1:9" x14ac:dyDescent="0.25">
      <c r="A12" s="5" t="s">
        <v>10</v>
      </c>
      <c r="B12" s="6">
        <v>141.214</v>
      </c>
      <c r="C12" s="6">
        <v>59.268999999999998</v>
      </c>
      <c r="E12" s="6">
        <f>B12-F12</f>
        <v>112.85599999999999</v>
      </c>
      <c r="F12" s="6">
        <v>28.358000000000001</v>
      </c>
      <c r="H12">
        <f>C12-I12</f>
        <v>27.231999999999999</v>
      </c>
      <c r="I12">
        <v>32.036999999999999</v>
      </c>
    </row>
    <row r="13" spans="1:9" x14ac:dyDescent="0.25">
      <c r="A13" t="s">
        <v>11</v>
      </c>
      <c r="B13" s="3">
        <f>B9+B10+B11+B12</f>
        <v>5295.6179999999986</v>
      </c>
      <c r="C13" s="3">
        <f>C9+C10+C11+C12</f>
        <v>4857.9250000000056</v>
      </c>
      <c r="D13" s="7">
        <f>(B13/C13-1)*100</f>
        <v>9.009875615617613</v>
      </c>
      <c r="E13" s="3">
        <f>E9+E10+E11+E12</f>
        <v>2662.6809999999969</v>
      </c>
      <c r="F13" s="3">
        <f>F9+F10+F11+F12</f>
        <v>2902.4530000000004</v>
      </c>
      <c r="G13" s="7">
        <f>(E13/F13-1)*100</f>
        <v>-8.2610123230248185</v>
      </c>
      <c r="H13">
        <f>H9+H10+H11+H12</f>
        <v>2166.9670000000056</v>
      </c>
      <c r="I13">
        <f>I9+I10+I11+I12</f>
        <v>2865.402999999998</v>
      </c>
    </row>
    <row r="14" spans="1:9" x14ac:dyDescent="0.25">
      <c r="A14" t="s">
        <v>12</v>
      </c>
      <c r="B14" s="3">
        <v>-1065.52</v>
      </c>
      <c r="C14" s="3">
        <v>-956.81100000000004</v>
      </c>
      <c r="E14" s="3">
        <f>B14-F14</f>
        <v>-456.28199999999993</v>
      </c>
      <c r="F14" s="3">
        <v>-609.23800000000006</v>
      </c>
      <c r="H14">
        <f>C14-I14</f>
        <v>-375.89300000000003</v>
      </c>
      <c r="I14">
        <v>-580.91800000000001</v>
      </c>
    </row>
    <row r="15" spans="1:9" x14ac:dyDescent="0.25">
      <c r="A15" s="5" t="s">
        <v>13</v>
      </c>
      <c r="B15" s="6">
        <v>-61.627000000000002</v>
      </c>
      <c r="C15" s="6">
        <v>-22.053999999999998</v>
      </c>
      <c r="E15" s="6">
        <f>B15-F15</f>
        <v>-47.094000000000001</v>
      </c>
      <c r="F15" s="6">
        <v>-14.532999999999999</v>
      </c>
      <c r="H15">
        <f>C15-I15</f>
        <v>-4.3989999999999974</v>
      </c>
      <c r="I15">
        <v>-17.655000000000001</v>
      </c>
    </row>
    <row r="16" spans="1:9" x14ac:dyDescent="0.25">
      <c r="A16" t="s">
        <v>14</v>
      </c>
      <c r="B16" s="3">
        <f>B13+B14+B15</f>
        <v>4168.4709999999977</v>
      </c>
      <c r="C16" s="3">
        <f>C13+C14+C15</f>
        <v>3879.0600000000054</v>
      </c>
      <c r="D16" s="7">
        <f>(B16/C16-1)*100</f>
        <v>7.4608539182170919</v>
      </c>
      <c r="E16" s="3">
        <f>E13+E14+E15</f>
        <v>2159.3049999999967</v>
      </c>
      <c r="F16" s="3">
        <f>F13+F14+F15</f>
        <v>2278.6820000000002</v>
      </c>
      <c r="G16" s="7">
        <f>(E16/F16-1)*100</f>
        <v>-5.2388617630719665</v>
      </c>
      <c r="H16">
        <f>H13+H14+H15</f>
        <v>1786.6750000000056</v>
      </c>
      <c r="I16">
        <f>I13+I14+I15</f>
        <v>2266.8299999999977</v>
      </c>
    </row>
    <row r="17" spans="1:9" x14ac:dyDescent="0.25">
      <c r="A17" t="s">
        <v>22</v>
      </c>
      <c r="B17" s="4">
        <v>4692.2209999999995</v>
      </c>
      <c r="C17" s="4">
        <v>4681.076</v>
      </c>
      <c r="E17" s="4">
        <v>4692.2209999999995</v>
      </c>
      <c r="F17" s="4">
        <v>4692.2209999999995</v>
      </c>
      <c r="H17" s="1">
        <v>4681.076</v>
      </c>
      <c r="I17" s="1">
        <v>4674.2209999999995</v>
      </c>
    </row>
    <row r="18" spans="1:9" x14ac:dyDescent="0.25">
      <c r="A18" t="s">
        <v>23</v>
      </c>
      <c r="B18" s="8">
        <f>B16/B17</f>
        <v>0.8883790852988378</v>
      </c>
      <c r="C18" s="8">
        <f>C16/C17</f>
        <v>0.82866845144150736</v>
      </c>
      <c r="D18" s="7">
        <f>(B18/C18-1)*100</f>
        <v>7.2056120579299332</v>
      </c>
      <c r="E18" s="8">
        <f>E16/E17</f>
        <v>0.46018825626499621</v>
      </c>
      <c r="F18" s="8">
        <f>F16/F17</f>
        <v>0.48562972630658285</v>
      </c>
      <c r="H18">
        <f>H16/H17</f>
        <v>0.38168040852146079</v>
      </c>
      <c r="I18">
        <f>I16/I17</f>
        <v>0.4849642325427056</v>
      </c>
    </row>
    <row r="20" spans="1:9" x14ac:dyDescent="0.25">
      <c r="A20" t="s">
        <v>26</v>
      </c>
      <c r="B20" s="10">
        <f>B16/B2</f>
        <v>8.1191538179863312E-2</v>
      </c>
      <c r="C20" s="10">
        <f>C16/C2</f>
        <v>7.1033027466320134E-2</v>
      </c>
      <c r="E20" s="10">
        <f>E16/E2</f>
        <v>9.5945862362595377E-2</v>
      </c>
      <c r="F20" s="10">
        <f>F16/F2</f>
        <v>7.9022815707780511E-2</v>
      </c>
      <c r="H20">
        <f>H16/H2</f>
        <v>7.365279396654538E-2</v>
      </c>
      <c r="I20">
        <f>I16/I2</f>
        <v>7.4686741894958178E-2</v>
      </c>
    </row>
    <row r="21" spans="1:9" x14ac:dyDescent="0.25">
      <c r="A21" t="s">
        <v>27</v>
      </c>
      <c r="B21" s="10">
        <f>B4/B2</f>
        <v>0.17582974297445322</v>
      </c>
      <c r="C21" s="10">
        <f>C4/C2</f>
        <v>0.15592770052030575</v>
      </c>
      <c r="E21" s="10">
        <f>E4/E2</f>
        <v>0.18260033168851697</v>
      </c>
      <c r="F21" s="10">
        <f>F4/F2</f>
        <v>0.17054549790073076</v>
      </c>
      <c r="H21">
        <f>H4/H2</f>
        <v>0.15491719767541345</v>
      </c>
      <c r="I21">
        <f>I4/I2</f>
        <v>0.15673534166887138</v>
      </c>
    </row>
    <row r="22" spans="1:9" x14ac:dyDescent="0.25">
      <c r="A22" t="s">
        <v>25</v>
      </c>
      <c r="B22" s="8">
        <v>0.32</v>
      </c>
      <c r="C22" s="8">
        <v>0.28000000000000003</v>
      </c>
      <c r="D22" s="7">
        <f>(B22/C22-1)*100</f>
        <v>14.285714285714279</v>
      </c>
      <c r="E22" s="8">
        <v>0.22</v>
      </c>
      <c r="F22" s="8">
        <v>0.1</v>
      </c>
      <c r="H22">
        <v>0.18</v>
      </c>
      <c r="I22">
        <v>0.1</v>
      </c>
    </row>
    <row r="23" spans="1:9" x14ac:dyDescent="0.25">
      <c r="A23" t="s">
        <v>30</v>
      </c>
      <c r="B23" s="9">
        <f>B22/B18</f>
        <v>0.36020658893872615</v>
      </c>
      <c r="C23" s="9">
        <f>C22/C18</f>
        <v>0.33789146855165897</v>
      </c>
      <c r="E23" s="9"/>
      <c r="F23" s="9"/>
      <c r="I23">
        <f>I22/I18</f>
        <v>0.20620077376777282</v>
      </c>
    </row>
    <row r="24" spans="1:9" x14ac:dyDescent="0.25">
      <c r="B24" s="9"/>
      <c r="C24" s="9"/>
      <c r="E24" s="9"/>
      <c r="F24" s="9"/>
    </row>
    <row r="25" spans="1:9" x14ac:dyDescent="0.25">
      <c r="A25" s="12" t="s">
        <v>37</v>
      </c>
      <c r="B25" s="2">
        <v>43983</v>
      </c>
      <c r="C25" s="2">
        <v>43617</v>
      </c>
      <c r="E25" s="2">
        <v>43983</v>
      </c>
      <c r="F25" s="2">
        <v>43800</v>
      </c>
      <c r="H25" s="2">
        <v>43617</v>
      </c>
      <c r="I25" s="2">
        <v>43435</v>
      </c>
    </row>
    <row r="26" spans="1:9" s="1" customFormat="1" x14ac:dyDescent="0.25">
      <c r="A26" s="1" t="s">
        <v>15</v>
      </c>
      <c r="B26" s="4">
        <f>60899.218+18420.404</f>
        <v>79319.622000000003</v>
      </c>
      <c r="C26" s="4">
        <v>81772.016000000003</v>
      </c>
      <c r="D26" s="11"/>
      <c r="E26" s="4">
        <f>B26</f>
        <v>79319.622000000003</v>
      </c>
      <c r="F26" s="4">
        <v>79227.892999999996</v>
      </c>
      <c r="G26" s="11"/>
      <c r="H26" s="1">
        <f>C26</f>
        <v>81772.016000000003</v>
      </c>
      <c r="I26" s="1">
        <v>81882.637000000002</v>
      </c>
    </row>
    <row r="27" spans="1:9" x14ac:dyDescent="0.25">
      <c r="A27" t="s">
        <v>16</v>
      </c>
      <c r="B27" s="3">
        <f>22034.261+16488.966</f>
        <v>38523.226999999999</v>
      </c>
      <c r="C27" s="3">
        <v>43380.936999999998</v>
      </c>
      <c r="E27" s="3">
        <f>B27</f>
        <v>38523.226999999999</v>
      </c>
      <c r="F27" s="3">
        <v>39916.476999999999</v>
      </c>
      <c r="H27">
        <f>C27</f>
        <v>43380.936999999998</v>
      </c>
      <c r="I27">
        <v>45197.819000000003</v>
      </c>
    </row>
    <row r="28" spans="1:9" x14ac:dyDescent="0.25">
      <c r="B28" s="3">
        <f>B26-B27</f>
        <v>40796.395000000004</v>
      </c>
      <c r="C28" s="3">
        <f>C26-C27</f>
        <v>38391.079000000005</v>
      </c>
      <c r="E28" s="3">
        <f>E26-E27</f>
        <v>40796.395000000004</v>
      </c>
      <c r="F28" s="3">
        <f>F26-F27</f>
        <v>39311.415999999997</v>
      </c>
      <c r="H28">
        <f>H26-H27</f>
        <v>38391.079000000005</v>
      </c>
      <c r="I28">
        <f>I26-I27</f>
        <v>36684.817999999999</v>
      </c>
    </row>
    <row r="29" spans="1:9" x14ac:dyDescent="0.25">
      <c r="A29" t="s">
        <v>17</v>
      </c>
      <c r="B29" s="3">
        <f>B28-B30</f>
        <v>40370.621000000006</v>
      </c>
      <c r="C29" s="3">
        <f>C28-C30</f>
        <v>38080.829000000005</v>
      </c>
      <c r="E29" s="3">
        <f>E28-E30</f>
        <v>40370.621000000006</v>
      </c>
      <c r="F29" s="3">
        <f>F28-F30</f>
        <v>38936.458999999995</v>
      </c>
      <c r="H29">
        <f>H28-H30</f>
        <v>38080.829000000005</v>
      </c>
      <c r="I29">
        <f>I28-I30</f>
        <v>36378.220999999998</v>
      </c>
    </row>
    <row r="30" spans="1:9" x14ac:dyDescent="0.25">
      <c r="A30" t="s">
        <v>13</v>
      </c>
      <c r="B30" s="3">
        <v>425.774</v>
      </c>
      <c r="C30" s="3">
        <v>310.25</v>
      </c>
      <c r="E30" s="3">
        <f>B30</f>
        <v>425.774</v>
      </c>
      <c r="F30" s="3">
        <v>374.95699999999999</v>
      </c>
      <c r="H30">
        <f>C30</f>
        <v>310.25</v>
      </c>
      <c r="I30">
        <v>306.59699999999998</v>
      </c>
    </row>
    <row r="31" spans="1:9" x14ac:dyDescent="0.25">
      <c r="A31" t="s">
        <v>24</v>
      </c>
      <c r="B31" s="8">
        <f>B29/B17</f>
        <v>8.6037339247234961</v>
      </c>
      <c r="C31" s="8">
        <f>C29/C17</f>
        <v>8.1350589052602444</v>
      </c>
      <c r="E31" s="8">
        <f>E29/E17</f>
        <v>8.6037339247234961</v>
      </c>
      <c r="F31" s="8">
        <f>F29/F17</f>
        <v>8.2980871958076996</v>
      </c>
      <c r="H31">
        <f>H29/H17</f>
        <v>8.1350589052602444</v>
      </c>
      <c r="I31">
        <f>I29/I17</f>
        <v>7.7827344920148196</v>
      </c>
    </row>
    <row r="33" spans="1:9" x14ac:dyDescent="0.25">
      <c r="A33" t="s">
        <v>19</v>
      </c>
      <c r="B33" s="3">
        <f>18361.282+7926.241</f>
        <v>26287.523000000001</v>
      </c>
      <c r="C33" s="3">
        <f>16713.613+14594.993</f>
        <v>31308.606</v>
      </c>
      <c r="E33" s="3">
        <f>B33</f>
        <v>26287.523000000001</v>
      </c>
      <c r="F33" s="3">
        <f>18509.69+8311.276</f>
        <v>26820.966</v>
      </c>
      <c r="H33">
        <f>C33</f>
        <v>31308.606</v>
      </c>
      <c r="I33">
        <f>17919.991+15005.712</f>
        <v>32925.703000000001</v>
      </c>
    </row>
    <row r="34" spans="1:9" x14ac:dyDescent="0.25">
      <c r="A34" t="s">
        <v>18</v>
      </c>
      <c r="B34" s="3">
        <f>5559.508+35.788+95.601</f>
        <v>5690.896999999999</v>
      </c>
      <c r="C34" s="3">
        <f>8339.494+37.077+203.115</f>
        <v>8579.6859999999997</v>
      </c>
      <c r="E34" s="3">
        <f>B34</f>
        <v>5690.896999999999</v>
      </c>
      <c r="F34" s="3">
        <f>72.514+86.756+6754.867</f>
        <v>6914.1370000000006</v>
      </c>
      <c r="H34">
        <f>C34</f>
        <v>8579.6859999999997</v>
      </c>
      <c r="I34">
        <f>9709.586+146.562</f>
        <v>9856.1479999999992</v>
      </c>
    </row>
    <row r="35" spans="1:9" x14ac:dyDescent="0.25">
      <c r="A35" t="s">
        <v>20</v>
      </c>
      <c r="B35" s="3">
        <f>B33-B34</f>
        <v>20596.626000000004</v>
      </c>
      <c r="C35" s="3">
        <f>C33-C34</f>
        <v>22728.92</v>
      </c>
      <c r="E35" s="3">
        <f>E33-E34</f>
        <v>20596.626000000004</v>
      </c>
      <c r="F35" s="3">
        <f>F33-F34</f>
        <v>19906.828999999998</v>
      </c>
      <c r="H35">
        <f>H33-H34</f>
        <v>22728.92</v>
      </c>
      <c r="I35">
        <f>I33-I34</f>
        <v>23069.555</v>
      </c>
    </row>
    <row r="36" spans="1:9" x14ac:dyDescent="0.25">
      <c r="A36" t="s">
        <v>21</v>
      </c>
      <c r="B36" s="10">
        <f>B35/B29</f>
        <v>0.51018848582983156</v>
      </c>
      <c r="C36" s="10">
        <f>C35/C29</f>
        <v>0.59685990554459822</v>
      </c>
      <c r="E36" s="10">
        <f>E35/E29</f>
        <v>0.51018848582983156</v>
      </c>
      <c r="F36" s="10">
        <f>F35/F29</f>
        <v>0.51126449377433114</v>
      </c>
      <c r="H36">
        <f>H35/H29</f>
        <v>0.59685990554459822</v>
      </c>
      <c r="I36">
        <f>I35/I29</f>
        <v>0.63415841582797583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2020-09-22T15:47:27Z</dcterms:created>
  <dcterms:modified xsi:type="dcterms:W3CDTF">2020-09-22T19:08:55Z</dcterms:modified>
</cp:coreProperties>
</file>