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B9A1B141-EBD3-49E4-B9F3-0E614154A34F}" xr6:coauthVersionLast="47" xr6:coauthVersionMax="47" xr10:uidLastSave="{00000000-0000-0000-0000-000000000000}"/>
  <bookViews>
    <workbookView xWindow="-120" yWindow="-120" windowWidth="19440" windowHeight="10320" xr2:uid="{11361C88-1B88-40EA-9E6F-D5C86A0FC75A}"/>
  </bookViews>
  <sheets>
    <sheet name="Global Stock Market ETF" sheetId="1" r:id="rId1"/>
    <sheet name="Currency" sheetId="2" r:id="rId2"/>
    <sheet name="bond etf and other ETF" sheetId="5" r:id="rId3"/>
    <sheet name="small banks" sheetId="7" r:id="rId4"/>
  </sheets>
  <definedNames>
    <definedName name="_xlnm._FilterDatabase" localSheetId="0" hidden="1">'Global Stock Market ETF'!$A$1:$V$48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 l="1" a="1"/>
  <c r="C13" i="5" s="1"/>
  <c r="C14" i="5" a="1"/>
  <c r="C14" i="5" s="1"/>
  <c r="C23" i="5" a="1"/>
  <c r="C23" i="5" s="1"/>
  <c r="S33" i="1"/>
  <c r="K33" i="1" a="1"/>
  <c r="K33" i="1" s="1"/>
  <c r="J33" i="1" a="1"/>
  <c r="J33" i="1" s="1"/>
  <c r="I33" i="1" a="1"/>
  <c r="I33" i="1" s="1"/>
  <c r="H33" i="1" a="1"/>
  <c r="H33" i="1" s="1"/>
  <c r="G33" i="1" a="1"/>
  <c r="G33" i="1" s="1"/>
  <c r="F33" i="1" a="1"/>
  <c r="F33" i="1" s="1"/>
  <c r="E33" i="1" a="1"/>
  <c r="E33" i="1" s="1"/>
  <c r="D33" i="1" a="1"/>
  <c r="D33" i="1" s="1"/>
  <c r="D15" i="1" a="1"/>
  <c r="D15" i="1" s="1"/>
  <c r="E15" i="1" a="1"/>
  <c r="E15" i="1" s="1"/>
  <c r="F15" i="1" a="1"/>
  <c r="F15" i="1" s="1"/>
  <c r="G15" i="1" a="1"/>
  <c r="G15" i="1" s="1"/>
  <c r="H15" i="1" a="1"/>
  <c r="H15" i="1" s="1"/>
  <c r="I15" i="1" a="1"/>
  <c r="I15" i="1" s="1"/>
  <c r="J15" i="1" a="1"/>
  <c r="J15" i="1" s="1"/>
  <c r="K15" i="1" a="1"/>
  <c r="K15" i="1" s="1"/>
  <c r="S15" i="1"/>
  <c r="D9" i="1" a="1"/>
  <c r="D9" i="1" s="1"/>
  <c r="E9" i="1" a="1"/>
  <c r="E9" i="1" s="1"/>
  <c r="F9" i="1" a="1"/>
  <c r="F9" i="1" s="1"/>
  <c r="G9" i="1" a="1"/>
  <c r="G9" i="1" s="1"/>
  <c r="H9" i="1" a="1"/>
  <c r="H9" i="1" s="1"/>
  <c r="I9" i="1" a="1"/>
  <c r="I9" i="1" s="1"/>
  <c r="J9" i="1" a="1"/>
  <c r="J9" i="1" s="1"/>
  <c r="K9" i="1" a="1"/>
  <c r="K9" i="1" s="1"/>
  <c r="S9" i="1"/>
  <c r="D26" i="1" a="1"/>
  <c r="D26" i="1" s="1"/>
  <c r="E26" i="1" a="1"/>
  <c r="E26" i="1" s="1"/>
  <c r="F26" i="1" a="1"/>
  <c r="F26" i="1" s="1"/>
  <c r="G26" i="1" a="1"/>
  <c r="G26" i="1" s="1"/>
  <c r="H26" i="1" a="1"/>
  <c r="H26" i="1" s="1"/>
  <c r="I26" i="1" a="1"/>
  <c r="I26" i="1" s="1"/>
  <c r="J26" i="1" a="1"/>
  <c r="J26" i="1" s="1"/>
  <c r="K26" i="1" a="1"/>
  <c r="K26" i="1" s="1"/>
  <c r="S26" i="1"/>
  <c r="D24" i="1" a="1"/>
  <c r="D24" i="1" s="1"/>
  <c r="E24" i="1" a="1"/>
  <c r="E24" i="1" s="1"/>
  <c r="F24" i="1" a="1"/>
  <c r="F24" i="1" s="1"/>
  <c r="G24" i="1" a="1"/>
  <c r="G24" i="1" s="1"/>
  <c r="H24" i="1" a="1"/>
  <c r="H24" i="1" s="1"/>
  <c r="I24" i="1" a="1"/>
  <c r="I24" i="1" s="1"/>
  <c r="J24" i="1" a="1"/>
  <c r="J24" i="1" s="1"/>
  <c r="K24" i="1" a="1"/>
  <c r="K24" i="1" s="1"/>
  <c r="S24" i="1"/>
  <c r="D22" i="1" a="1"/>
  <c r="D22" i="1" s="1"/>
  <c r="E22" i="1" a="1"/>
  <c r="E22" i="1" s="1"/>
  <c r="F22" i="1" a="1"/>
  <c r="F22" i="1" s="1"/>
  <c r="G22" i="1" a="1"/>
  <c r="G22" i="1" s="1"/>
  <c r="H22" i="1" a="1"/>
  <c r="H22" i="1" s="1"/>
  <c r="I22" i="1" a="1"/>
  <c r="I22" i="1" s="1"/>
  <c r="J22" i="1" a="1"/>
  <c r="J22" i="1" s="1"/>
  <c r="K22" i="1" a="1"/>
  <c r="K22" i="1" s="1"/>
  <c r="S22" i="1"/>
  <c r="D31" i="1" a="1"/>
  <c r="D31" i="1" s="1"/>
  <c r="E31" i="1" a="1"/>
  <c r="E31" i="1" s="1"/>
  <c r="F31" i="1" a="1"/>
  <c r="F31" i="1" s="1"/>
  <c r="G31" i="1" a="1"/>
  <c r="G31" i="1" s="1"/>
  <c r="H31" i="1" a="1"/>
  <c r="H31" i="1" s="1"/>
  <c r="I31" i="1" a="1"/>
  <c r="I31" i="1" s="1"/>
  <c r="J31" i="1" a="1"/>
  <c r="J31" i="1" s="1"/>
  <c r="K31" i="1" a="1"/>
  <c r="K31" i="1" s="1"/>
  <c r="S31" i="1"/>
  <c r="D28" i="1" a="1"/>
  <c r="D28" i="1" s="1"/>
  <c r="E28" i="1" a="1"/>
  <c r="E28" i="1" s="1"/>
  <c r="F28" i="1" a="1"/>
  <c r="F28" i="1" s="1"/>
  <c r="G28" i="1" a="1"/>
  <c r="G28" i="1" s="1"/>
  <c r="H28" i="1" a="1"/>
  <c r="H28" i="1" s="1"/>
  <c r="I28" i="1" a="1"/>
  <c r="I28" i="1" s="1"/>
  <c r="J28" i="1" a="1"/>
  <c r="J28" i="1" s="1"/>
  <c r="K28" i="1" a="1"/>
  <c r="K28" i="1" s="1"/>
  <c r="S28" i="1"/>
  <c r="AK21" i="5" a="1"/>
  <c r="AK21" i="5" s="1"/>
  <c r="AL21" i="5" s="1"/>
  <c r="AM21" i="5" s="1"/>
  <c r="S21" i="5"/>
  <c r="K21" i="5" a="1"/>
  <c r="K21" i="5" s="1"/>
  <c r="J21" i="5" a="1"/>
  <c r="J21" i="5" s="1"/>
  <c r="I21" i="5" a="1"/>
  <c r="I21" i="5" s="1"/>
  <c r="H21" i="5" a="1"/>
  <c r="H21" i="5" s="1"/>
  <c r="G21" i="5" a="1"/>
  <c r="G21" i="5" s="1"/>
  <c r="F21" i="5" a="1"/>
  <c r="F21" i="5" s="1"/>
  <c r="E21" i="5" a="1"/>
  <c r="E21" i="5" s="1"/>
  <c r="D21" i="5" a="1"/>
  <c r="D21" i="5" s="1"/>
  <c r="C21" i="5" a="1"/>
  <c r="C21" i="5" s="1"/>
  <c r="C17" i="5" a="1"/>
  <c r="C17" i="5" s="1"/>
  <c r="D17" i="5" a="1"/>
  <c r="D17" i="5" s="1"/>
  <c r="E17" i="5" a="1"/>
  <c r="E17" i="5" s="1"/>
  <c r="F17" i="5" a="1"/>
  <c r="F17" i="5" s="1"/>
  <c r="G17" i="5" a="1"/>
  <c r="G17" i="5" s="1"/>
  <c r="H17" i="5" a="1"/>
  <c r="H17" i="5" s="1"/>
  <c r="I17" i="5" a="1"/>
  <c r="I17" i="5" s="1"/>
  <c r="J17" i="5" a="1"/>
  <c r="J17" i="5" s="1"/>
  <c r="K17" i="5" a="1"/>
  <c r="K17" i="5" s="1"/>
  <c r="S17" i="5"/>
  <c r="T33" i="1" a="1"/>
  <c r="T15" i="1" a="1"/>
  <c r="T17" i="5" a="1"/>
  <c r="T9" i="1" a="1"/>
  <c r="T22" i="1" a="1"/>
  <c r="T28" i="1" a="1"/>
  <c r="T21" i="5" a="1"/>
  <c r="T24" i="1" a="1"/>
  <c r="T31" i="1" a="1"/>
  <c r="T26" i="1" a="1"/>
  <c r="P33" i="1" l="1"/>
  <c r="Q26" i="1"/>
  <c r="Q33" i="1"/>
  <c r="L33" i="1"/>
  <c r="T33" i="1"/>
  <c r="V33" i="1"/>
  <c r="R33" i="1"/>
  <c r="Q28" i="1"/>
  <c r="Q31" i="1"/>
  <c r="P22" i="1"/>
  <c r="Q24" i="1"/>
  <c r="L24" i="1"/>
  <c r="L31" i="1"/>
  <c r="L15" i="1"/>
  <c r="R24" i="1"/>
  <c r="L28" i="1"/>
  <c r="P26" i="1"/>
  <c r="R9" i="1"/>
  <c r="L9" i="1"/>
  <c r="Q9" i="1"/>
  <c r="P15" i="1"/>
  <c r="Q15" i="1"/>
  <c r="T22" i="1"/>
  <c r="T15" i="1"/>
  <c r="T28" i="1"/>
  <c r="V9" i="1"/>
  <c r="T9" i="1"/>
  <c r="T24" i="1"/>
  <c r="V24" i="1"/>
  <c r="T26" i="1"/>
  <c r="T31" i="1"/>
  <c r="R22" i="1"/>
  <c r="V22" i="1"/>
  <c r="P28" i="1"/>
  <c r="R26" i="1"/>
  <c r="V26" i="1"/>
  <c r="L22" i="1"/>
  <c r="P31" i="1"/>
  <c r="P24" i="1"/>
  <c r="P9" i="1"/>
  <c r="R28" i="1"/>
  <c r="V28" i="1"/>
  <c r="V31" i="1"/>
  <c r="R31" i="1"/>
  <c r="R15" i="1"/>
  <c r="V15" i="1"/>
  <c r="Q22" i="1"/>
  <c r="L26" i="1"/>
  <c r="L17" i="5"/>
  <c r="P21" i="5"/>
  <c r="Q17" i="5"/>
  <c r="T21" i="5"/>
  <c r="R21" i="5"/>
  <c r="V21" i="5"/>
  <c r="Q21" i="5"/>
  <c r="L21" i="5"/>
  <c r="P17" i="5"/>
  <c r="R17" i="5"/>
  <c r="T17" i="5"/>
  <c r="V17" i="5"/>
  <c r="AK17" i="5" a="1"/>
  <c r="AK17" i="5" s="1"/>
  <c r="AL17" i="5" s="1"/>
  <c r="AM17" i="5" s="1"/>
  <c r="AK19" i="5" l="1" a="1"/>
  <c r="AK19" i="5" s="1"/>
  <c r="AL19" i="5" s="1"/>
  <c r="AM19" i="5" s="1"/>
  <c r="S19" i="5"/>
  <c r="K19" i="5" a="1"/>
  <c r="K19" i="5" s="1"/>
  <c r="J19" i="5" a="1"/>
  <c r="J19" i="5" s="1"/>
  <c r="I19" i="5" a="1"/>
  <c r="I19" i="5" s="1"/>
  <c r="H19" i="5" a="1"/>
  <c r="H19" i="5" s="1"/>
  <c r="G19" i="5" a="1"/>
  <c r="G19" i="5" s="1"/>
  <c r="F19" i="5" a="1"/>
  <c r="F19" i="5" s="1"/>
  <c r="E19" i="5" a="1"/>
  <c r="E19" i="5" s="1"/>
  <c r="D19" i="5" a="1"/>
  <c r="D19" i="5" s="1"/>
  <c r="C19" i="5" a="1"/>
  <c r="C19" i="5" s="1"/>
  <c r="D14" i="5" a="1"/>
  <c r="D14" i="5" s="1"/>
  <c r="E14" i="5" a="1"/>
  <c r="E14" i="5" s="1"/>
  <c r="F14" i="5" a="1"/>
  <c r="F14" i="5" s="1"/>
  <c r="G14" i="5" a="1"/>
  <c r="G14" i="5" s="1"/>
  <c r="H14" i="5" a="1"/>
  <c r="H14" i="5" s="1"/>
  <c r="I14" i="5" a="1"/>
  <c r="I14" i="5" s="1"/>
  <c r="J14" i="5" a="1"/>
  <c r="J14" i="5" s="1"/>
  <c r="K14" i="5" a="1"/>
  <c r="K14" i="5" s="1"/>
  <c r="S14" i="5"/>
  <c r="S18" i="5"/>
  <c r="K18" i="5" a="1"/>
  <c r="K18" i="5" s="1"/>
  <c r="J18" i="5" a="1"/>
  <c r="J18" i="5" s="1"/>
  <c r="I18" i="5" a="1"/>
  <c r="I18" i="5" s="1"/>
  <c r="H18" i="5" a="1"/>
  <c r="H18" i="5" s="1"/>
  <c r="G18" i="5" a="1"/>
  <c r="G18" i="5" s="1"/>
  <c r="F18" i="5" a="1"/>
  <c r="F18" i="5" s="1"/>
  <c r="E18" i="5" a="1"/>
  <c r="E18" i="5" s="1"/>
  <c r="D18" i="5" a="1"/>
  <c r="D18" i="5" s="1"/>
  <c r="C18" i="5" a="1"/>
  <c r="C18" i="5" s="1"/>
  <c r="I21" i="1" a="1"/>
  <c r="I21" i="1" s="1"/>
  <c r="J21" i="1" a="1"/>
  <c r="J21" i="1" s="1"/>
  <c r="K21" i="1" a="1"/>
  <c r="K21" i="1" s="1"/>
  <c r="S17" i="7"/>
  <c r="K17" i="7" a="1"/>
  <c r="K17" i="7" s="1"/>
  <c r="J17" i="7" a="1"/>
  <c r="J17" i="7" s="1"/>
  <c r="I17" i="7" a="1"/>
  <c r="I17" i="7" s="1"/>
  <c r="H17" i="7" a="1"/>
  <c r="H17" i="7" s="1"/>
  <c r="G17" i="7" a="1"/>
  <c r="G17" i="7" s="1"/>
  <c r="F17" i="7" a="1"/>
  <c r="F17" i="7" s="1"/>
  <c r="E17" i="7" a="1"/>
  <c r="E17" i="7" s="1"/>
  <c r="D17" i="7" a="1"/>
  <c r="D17" i="7" s="1"/>
  <c r="C17" i="7" a="1"/>
  <c r="C17" i="7" s="1"/>
  <c r="T17" i="7" a="1"/>
  <c r="T19" i="5" a="1"/>
  <c r="T14" i="5" a="1"/>
  <c r="T18" i="5" a="1"/>
  <c r="Q14" i="5" l="1"/>
  <c r="P19" i="5"/>
  <c r="T19" i="5"/>
  <c r="V19" i="5"/>
  <c r="R19" i="5"/>
  <c r="Q19" i="5"/>
  <c r="L19" i="5"/>
  <c r="L18" i="5"/>
  <c r="P14" i="5"/>
  <c r="T14" i="5"/>
  <c r="V14" i="5"/>
  <c r="R14" i="5"/>
  <c r="L14" i="5"/>
  <c r="T18" i="5"/>
  <c r="V18" i="5"/>
  <c r="R18" i="5"/>
  <c r="Q18" i="5"/>
  <c r="P18" i="5"/>
  <c r="P17" i="7"/>
  <c r="Q17" i="7"/>
  <c r="R17" i="7"/>
  <c r="L17" i="7"/>
  <c r="T17" i="7"/>
  <c r="V17" i="7"/>
  <c r="S3" i="7" l="1"/>
  <c r="S4" i="7"/>
  <c r="S5" i="7"/>
  <c r="S6" i="7"/>
  <c r="S7" i="7"/>
  <c r="S8" i="7"/>
  <c r="S9" i="7"/>
  <c r="S10" i="7"/>
  <c r="S11" i="7"/>
  <c r="S12" i="7"/>
  <c r="S13" i="7"/>
  <c r="S14" i="7"/>
  <c r="S15" i="7"/>
  <c r="S2" i="7"/>
  <c r="S20" i="5"/>
  <c r="S22" i="5"/>
  <c r="S23" i="5"/>
  <c r="S10" i="5"/>
  <c r="S11" i="5"/>
  <c r="S12" i="5"/>
  <c r="S13" i="5"/>
  <c r="S9" i="5"/>
  <c r="S3" i="5"/>
  <c r="S4" i="5"/>
  <c r="S5" i="5"/>
  <c r="S6" i="5"/>
  <c r="S7" i="5"/>
  <c r="S2" i="5"/>
  <c r="J3" i="2"/>
  <c r="J4" i="2"/>
  <c r="J5" i="2"/>
  <c r="J6" i="2"/>
  <c r="J7" i="2"/>
  <c r="J8" i="2"/>
  <c r="J9" i="2"/>
  <c r="J10" i="2"/>
  <c r="J11" i="2"/>
  <c r="J12" i="2"/>
  <c r="J13" i="2"/>
  <c r="J14" i="2"/>
  <c r="J15" i="2"/>
  <c r="J16" i="2"/>
  <c r="J17" i="2"/>
  <c r="J18" i="2"/>
  <c r="J19" i="2"/>
  <c r="J20" i="2"/>
  <c r="J21" i="2"/>
  <c r="J22" i="2"/>
  <c r="J23" i="2"/>
  <c r="J2" i="2"/>
  <c r="S4" i="1"/>
  <c r="S2" i="1"/>
  <c r="S3" i="1"/>
  <c r="S10" i="1"/>
  <c r="S7" i="1"/>
  <c r="S5" i="1"/>
  <c r="S8" i="1"/>
  <c r="S16" i="1"/>
  <c r="S17" i="1"/>
  <c r="S12" i="1"/>
  <c r="S18" i="1"/>
  <c r="S13" i="1"/>
  <c r="S21" i="1"/>
  <c r="S20" i="1"/>
  <c r="S14" i="1"/>
  <c r="S19" i="1"/>
  <c r="S30" i="1"/>
  <c r="S29" i="1"/>
  <c r="S27" i="1"/>
  <c r="S25" i="1"/>
  <c r="S34" i="1"/>
  <c r="S42" i="1"/>
  <c r="S23" i="1"/>
  <c r="S35" i="1"/>
  <c r="S11" i="1"/>
  <c r="S36" i="1"/>
  <c r="S32" i="1"/>
  <c r="S40" i="1"/>
  <c r="S37" i="1"/>
  <c r="S41" i="1"/>
  <c r="S45" i="1"/>
  <c r="S44" i="1"/>
  <c r="S43" i="1"/>
  <c r="S38" i="1"/>
  <c r="S39" i="1"/>
  <c r="S47" i="1"/>
  <c r="S46" i="1"/>
  <c r="S48" i="1"/>
  <c r="S6"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2" i="7" a="1"/>
  <c r="T4" i="7" a="1"/>
  <c r="T12" i="7" a="1"/>
  <c r="T7" i="7" a="1"/>
  <c r="T13" i="7" a="1"/>
  <c r="T11" i="7" a="1"/>
  <c r="T5" i="7" a="1"/>
  <c r="T8" i="7" a="1"/>
  <c r="T5" i="5" a="1"/>
  <c r="T10" i="7" a="1"/>
  <c r="T15" i="7" a="1"/>
  <c r="T14" i="7" a="1"/>
  <c r="T3" i="7" a="1"/>
  <c r="T9" i="7" a="1"/>
  <c r="T6"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3" i="5" a="1"/>
  <c r="K23" i="5" s="1"/>
  <c r="J23" i="5" a="1"/>
  <c r="J23" i="5" s="1"/>
  <c r="I23" i="5" a="1"/>
  <c r="I23" i="5" s="1"/>
  <c r="H23" i="5" a="1"/>
  <c r="H23" i="5" s="1"/>
  <c r="G23" i="5" a="1"/>
  <c r="G23" i="5" s="1"/>
  <c r="F23" i="5" a="1"/>
  <c r="F23" i="5" s="1"/>
  <c r="E23" i="5" a="1"/>
  <c r="E23" i="5" s="1"/>
  <c r="D23" i="5" a="1"/>
  <c r="D23" i="5" s="1"/>
  <c r="AK22" i="5" a="1"/>
  <c r="AK22" i="5" s="1"/>
  <c r="AL22" i="5" s="1"/>
  <c r="AM22" i="5" s="1"/>
  <c r="K22" i="5" a="1"/>
  <c r="K22" i="5" s="1"/>
  <c r="J22" i="5" a="1"/>
  <c r="J22" i="5" s="1"/>
  <c r="I22" i="5" a="1"/>
  <c r="I22" i="5" s="1"/>
  <c r="H22" i="5" a="1"/>
  <c r="H22" i="5" s="1"/>
  <c r="G22" i="5" a="1"/>
  <c r="G22" i="5" s="1"/>
  <c r="F22" i="5" a="1"/>
  <c r="F22" i="5" s="1"/>
  <c r="E22" i="5" a="1"/>
  <c r="E22" i="5" s="1"/>
  <c r="D22" i="5" a="1"/>
  <c r="D22" i="5" s="1"/>
  <c r="C22" i="5" a="1"/>
  <c r="C22" i="5" s="1"/>
  <c r="AK20" i="5" a="1"/>
  <c r="AK20" i="5" s="1"/>
  <c r="AL20" i="5" s="1"/>
  <c r="AM20" i="5" s="1"/>
  <c r="K20" i="5" a="1"/>
  <c r="K20" i="5" s="1"/>
  <c r="J20" i="5" a="1"/>
  <c r="J20" i="5" s="1"/>
  <c r="I20" i="5" a="1"/>
  <c r="I20" i="5" s="1"/>
  <c r="H20" i="5" a="1"/>
  <c r="H20" i="5" s="1"/>
  <c r="G20" i="5" a="1"/>
  <c r="G20" i="5" s="1"/>
  <c r="F20" i="5" a="1"/>
  <c r="F20" i="5" s="1"/>
  <c r="E20" i="5" a="1"/>
  <c r="E20" i="5" s="1"/>
  <c r="D20" i="5" a="1"/>
  <c r="D20" i="5" s="1"/>
  <c r="C20" i="5" a="1"/>
  <c r="C20" i="5" s="1"/>
  <c r="K13" i="5" a="1"/>
  <c r="K13" i="5" s="1"/>
  <c r="J13" i="5" a="1"/>
  <c r="J13" i="5" s="1"/>
  <c r="I13" i="5" a="1"/>
  <c r="I13" i="5" s="1"/>
  <c r="H13" i="5" a="1"/>
  <c r="H13" i="5" s="1"/>
  <c r="G13" i="5" a="1"/>
  <c r="G13" i="5" s="1"/>
  <c r="F13" i="5" a="1"/>
  <c r="F13" i="5" s="1"/>
  <c r="E13" i="5" a="1"/>
  <c r="E13" i="5" s="1"/>
  <c r="D13" i="5" a="1"/>
  <c r="D13" i="5" s="1"/>
  <c r="AK12" i="5" a="1"/>
  <c r="AK12" i="5" s="1"/>
  <c r="AL12" i="5" s="1"/>
  <c r="AM12" i="5" s="1"/>
  <c r="K12" i="5" a="1"/>
  <c r="K12" i="5" s="1"/>
  <c r="J12" i="5" a="1"/>
  <c r="J12" i="5" s="1"/>
  <c r="I12" i="5" a="1"/>
  <c r="I12" i="5" s="1"/>
  <c r="H12" i="5" a="1"/>
  <c r="H12" i="5" s="1"/>
  <c r="G12" i="5" a="1"/>
  <c r="G12" i="5" s="1"/>
  <c r="F12" i="5" a="1"/>
  <c r="F12" i="5" s="1"/>
  <c r="E12" i="5" a="1"/>
  <c r="E12" i="5" s="1"/>
  <c r="D12" i="5" a="1"/>
  <c r="D12" i="5" s="1"/>
  <c r="C12" i="5" a="1"/>
  <c r="C12" i="5" s="1"/>
  <c r="AK11" i="5" a="1"/>
  <c r="AK11" i="5" s="1"/>
  <c r="AL11" i="5" s="1"/>
  <c r="AM11" i="5" s="1"/>
  <c r="K11" i="5" a="1"/>
  <c r="K11" i="5" s="1"/>
  <c r="J11" i="5" a="1"/>
  <c r="J11" i="5" s="1"/>
  <c r="I11" i="5" a="1"/>
  <c r="I11" i="5" s="1"/>
  <c r="H11" i="5" a="1"/>
  <c r="H11" i="5" s="1"/>
  <c r="G11" i="5" a="1"/>
  <c r="G11" i="5" s="1"/>
  <c r="F11" i="5" a="1"/>
  <c r="F11" i="5" s="1"/>
  <c r="E11" i="5" a="1"/>
  <c r="E11" i="5" s="1"/>
  <c r="D11" i="5" a="1"/>
  <c r="D11" i="5" s="1"/>
  <c r="C11" i="5" a="1"/>
  <c r="C11" i="5" s="1"/>
  <c r="AK10" i="5" a="1"/>
  <c r="AK10" i="5" s="1"/>
  <c r="AL10" i="5" s="1"/>
  <c r="AM10" i="5" s="1"/>
  <c r="K10" i="5" a="1"/>
  <c r="K10" i="5" s="1"/>
  <c r="J10" i="5" a="1"/>
  <c r="J10" i="5" s="1"/>
  <c r="I10" i="5" a="1"/>
  <c r="I10" i="5" s="1"/>
  <c r="H10" i="5" a="1"/>
  <c r="H10" i="5" s="1"/>
  <c r="G10" i="5" a="1"/>
  <c r="G10" i="5" s="1"/>
  <c r="F10" i="5" a="1"/>
  <c r="F10" i="5" s="1"/>
  <c r="E10" i="5" a="1"/>
  <c r="E10" i="5" s="1"/>
  <c r="D10" i="5" a="1"/>
  <c r="D10" i="5" s="1"/>
  <c r="C10" i="5" a="1"/>
  <c r="C10" i="5" s="1"/>
  <c r="AK9" i="5" a="1"/>
  <c r="AK9" i="5" s="1"/>
  <c r="AL9" i="5" s="1"/>
  <c r="AM9" i="5" s="1"/>
  <c r="K9" i="5" a="1"/>
  <c r="K9" i="5" s="1"/>
  <c r="J9" i="5" a="1"/>
  <c r="J9" i="5" s="1"/>
  <c r="I9" i="5" a="1"/>
  <c r="I9" i="5" s="1"/>
  <c r="H9" i="5" a="1"/>
  <c r="H9" i="5" s="1"/>
  <c r="G9" i="5" a="1"/>
  <c r="G9" i="5" s="1"/>
  <c r="F9" i="5" a="1"/>
  <c r="F9" i="5" s="1"/>
  <c r="E9" i="5" a="1"/>
  <c r="E9" i="5" s="1"/>
  <c r="D9" i="5" a="1"/>
  <c r="D9" i="5" s="1"/>
  <c r="C9" i="5" a="1"/>
  <c r="C9" i="5" s="1"/>
  <c r="D7" i="5" a="1"/>
  <c r="D7" i="5" s="1"/>
  <c r="E7" i="5" a="1"/>
  <c r="E7" i="5" s="1"/>
  <c r="F7" i="5" a="1"/>
  <c r="F7" i="5" s="1"/>
  <c r="G7" i="5" a="1"/>
  <c r="G7" i="5" s="1"/>
  <c r="H7" i="5" a="1"/>
  <c r="H7" i="5" s="1"/>
  <c r="I7" i="5" a="1"/>
  <c r="I7" i="5" s="1"/>
  <c r="J7" i="5" a="1"/>
  <c r="J7" i="5" s="1"/>
  <c r="K7" i="5" a="1"/>
  <c r="K7" i="5" s="1"/>
  <c r="AK6" i="5" a="1"/>
  <c r="AK6" i="5" s="1"/>
  <c r="AL6" i="5" s="1"/>
  <c r="AM6" i="5" s="1"/>
  <c r="K6" i="5" a="1"/>
  <c r="K6" i="5" s="1"/>
  <c r="J6" i="5" a="1"/>
  <c r="J6" i="5" s="1"/>
  <c r="I6" i="5" a="1"/>
  <c r="I6" i="5" s="1"/>
  <c r="H6" i="5" a="1"/>
  <c r="H6" i="5" s="1"/>
  <c r="G6" i="5" a="1"/>
  <c r="G6" i="5" s="1"/>
  <c r="F6" i="5" a="1"/>
  <c r="F6" i="5" s="1"/>
  <c r="E6" i="5" a="1"/>
  <c r="E6" i="5" s="1"/>
  <c r="D6" i="5" a="1"/>
  <c r="D6" i="5" s="1"/>
  <c r="C6" i="5" a="1"/>
  <c r="C6"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T23" i="1" a="1"/>
  <c r="T18" i="1" a="1"/>
  <c r="K12" i="2" a="1"/>
  <c r="T3" i="5" a="1"/>
  <c r="K17" i="2" a="1"/>
  <c r="T37" i="1" a="1"/>
  <c r="T39" i="1" a="1"/>
  <c r="K19" i="2" a="1"/>
  <c r="T11" i="1" a="1"/>
  <c r="K4" i="2" a="1"/>
  <c r="T9" i="5" a="1"/>
  <c r="T42" i="1" a="1"/>
  <c r="T48" i="1" a="1"/>
  <c r="T23" i="5" a="1"/>
  <c r="T7" i="5" a="1"/>
  <c r="T3" i="1" a="1"/>
  <c r="T46" i="1" a="1"/>
  <c r="T40" i="1" a="1"/>
  <c r="T30" i="1" a="1"/>
  <c r="T17" i="1" a="1"/>
  <c r="K5" i="2" a="1"/>
  <c r="T2" i="1" a="1"/>
  <c r="K10" i="2" a="1"/>
  <c r="T32" i="1" a="1"/>
  <c r="T2" i="5" a="1"/>
  <c r="T41" i="1" a="1"/>
  <c r="T25" i="1" a="1"/>
  <c r="T19" i="1" a="1"/>
  <c r="T13" i="1" a="1"/>
  <c r="T16" i="1" a="1"/>
  <c r="T12" i="1" a="1"/>
  <c r="T7" i="1" a="1"/>
  <c r="T45" i="1" a="1"/>
  <c r="T14" i="1" a="1"/>
  <c r="T13" i="5" a="1"/>
  <c r="T8" i="1" a="1"/>
  <c r="T20" i="5" a="1"/>
  <c r="T47" i="1" a="1"/>
  <c r="T10" i="5" a="1"/>
  <c r="T11" i="5" a="1"/>
  <c r="T34" i="1" a="1"/>
  <c r="K15" i="2" a="1"/>
  <c r="T5" i="1" a="1"/>
  <c r="T6" i="5" a="1"/>
  <c r="K18" i="2" a="1"/>
  <c r="K11" i="2" a="1"/>
  <c r="K14" i="2" a="1"/>
  <c r="K13" i="2" a="1"/>
  <c r="T12" i="5" a="1"/>
  <c r="T4" i="5" a="1"/>
  <c r="K21" i="2" a="1"/>
  <c r="T21" i="1" a="1"/>
  <c r="K20" i="2" a="1"/>
  <c r="T22" i="5" a="1"/>
  <c r="K22" i="2" a="1"/>
  <c r="T35" i="1" a="1"/>
  <c r="T36" i="1" a="1"/>
  <c r="T38" i="1" a="1"/>
  <c r="T20" i="1" a="1"/>
  <c r="T44" i="1" a="1"/>
  <c r="T6" i="1" a="1"/>
  <c r="T29" i="1" a="1"/>
  <c r="T27" i="1" a="1"/>
  <c r="K16" i="2" a="1"/>
  <c r="K3" i="2" a="1"/>
  <c r="K23" i="2" a="1"/>
  <c r="T43" i="1" a="1"/>
  <c r="K7" i="2" a="1"/>
  <c r="T4" i="1" a="1"/>
  <c r="T10" i="1" a="1"/>
  <c r="K6" i="2" a="1"/>
  <c r="P6" i="5" l="1"/>
  <c r="Q6" i="5"/>
  <c r="I15" i="2"/>
  <c r="I11" i="2"/>
  <c r="P13" i="5"/>
  <c r="I19" i="2"/>
  <c r="L6" i="5"/>
  <c r="P12" i="5"/>
  <c r="P11" i="5"/>
  <c r="Q23" i="5"/>
  <c r="L22" i="5"/>
  <c r="L20" i="5"/>
  <c r="L7" i="5"/>
  <c r="I18" i="2"/>
  <c r="P7" i="5"/>
  <c r="P20" i="5"/>
  <c r="Q7" i="5"/>
  <c r="L11" i="5"/>
  <c r="Q13" i="5"/>
  <c r="I13" i="2"/>
  <c r="T22" i="5"/>
  <c r="T20" i="5"/>
  <c r="T23" i="5"/>
  <c r="V20" i="5"/>
  <c r="R20" i="5"/>
  <c r="Q22" i="5"/>
  <c r="V22" i="5"/>
  <c r="R22" i="5"/>
  <c r="V23" i="5"/>
  <c r="Q20" i="5"/>
  <c r="P22" i="5"/>
  <c r="L23" i="5"/>
  <c r="P23" i="5"/>
  <c r="R23" i="5"/>
  <c r="L13" i="5"/>
  <c r="L12" i="5"/>
  <c r="Q11" i="5"/>
  <c r="Q10" i="5"/>
  <c r="P10" i="5"/>
  <c r="L10" i="5"/>
  <c r="Q9" i="5"/>
  <c r="P9" i="5"/>
  <c r="L9" i="5"/>
  <c r="T12" i="5"/>
  <c r="T11" i="5"/>
  <c r="T10" i="5"/>
  <c r="T9" i="5"/>
  <c r="T13" i="5"/>
  <c r="V13" i="5"/>
  <c r="V12" i="5"/>
  <c r="R12" i="5"/>
  <c r="Q12" i="5"/>
  <c r="V11" i="5"/>
  <c r="R11" i="5"/>
  <c r="V9" i="5"/>
  <c r="V10" i="5"/>
  <c r="R10" i="5"/>
  <c r="R9" i="5"/>
  <c r="R13" i="5"/>
  <c r="L2" i="5"/>
  <c r="T7" i="5"/>
  <c r="R7" i="5"/>
  <c r="V7" i="5"/>
  <c r="R6" i="5"/>
  <c r="Q4" i="5"/>
  <c r="L3" i="5"/>
  <c r="Q3" i="5"/>
  <c r="P2" i="5"/>
  <c r="T4" i="5"/>
  <c r="T3" i="5"/>
  <c r="T2" i="5"/>
  <c r="V6" i="5"/>
  <c r="T6" i="5"/>
  <c r="V2" i="5"/>
  <c r="R2" i="5"/>
  <c r="P3" i="5"/>
  <c r="L4" i="5"/>
  <c r="P4" i="5"/>
  <c r="V4" i="5"/>
  <c r="R4" i="5"/>
  <c r="V3" i="5"/>
  <c r="R3" i="5"/>
  <c r="AM2" i="5"/>
  <c r="Q2" i="5"/>
  <c r="H20" i="2"/>
  <c r="H16" i="2"/>
  <c r="H12" i="2"/>
  <c r="H22" i="2"/>
  <c r="H17" i="2"/>
  <c r="H21" i="2"/>
  <c r="I17" i="2"/>
  <c r="I21" i="2"/>
  <c r="T44" i="1"/>
  <c r="T35" i="1"/>
  <c r="T19" i="1"/>
  <c r="T16" i="1"/>
  <c r="T8" i="1"/>
  <c r="T5" i="1"/>
  <c r="T42" i="1"/>
  <c r="T41" i="1"/>
  <c r="T46" i="1"/>
  <c r="T37" i="1"/>
  <c r="T34" i="1"/>
  <c r="T21" i="1"/>
  <c r="T7" i="1"/>
  <c r="T45" i="1"/>
  <c r="T20" i="1"/>
  <c r="T47" i="1"/>
  <c r="T40" i="1"/>
  <c r="T25" i="1"/>
  <c r="T13" i="1"/>
  <c r="T10" i="1"/>
  <c r="T48" i="1"/>
  <c r="T14" i="1"/>
  <c r="T39" i="1"/>
  <c r="T32" i="1"/>
  <c r="T27" i="1"/>
  <c r="T18" i="1"/>
  <c r="T3" i="1"/>
  <c r="T23" i="1"/>
  <c r="T38" i="1"/>
  <c r="T36" i="1"/>
  <c r="T29" i="1"/>
  <c r="T12" i="1"/>
  <c r="T2" i="1"/>
  <c r="T43" i="1"/>
  <c r="T11" i="1"/>
  <c r="T30" i="1"/>
  <c r="T17" i="1"/>
  <c r="T4" i="1"/>
  <c r="T6"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9" i="2" a="1"/>
  <c r="K2" i="2" a="1"/>
  <c r="K8"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6" i="1" a="1"/>
  <c r="J6" i="1" s="1"/>
  <c r="I48" i="1" a="1"/>
  <c r="I48" i="1" s="1"/>
  <c r="I46" i="1" a="1"/>
  <c r="I46" i="1" s="1"/>
  <c r="I47" i="1" a="1"/>
  <c r="I47" i="1" s="1"/>
  <c r="I39" i="1" a="1"/>
  <c r="I39" i="1" s="1"/>
  <c r="I38" i="1" a="1"/>
  <c r="I38" i="1" s="1"/>
  <c r="I43" i="1" a="1"/>
  <c r="I43" i="1" s="1"/>
  <c r="I44" i="1" a="1"/>
  <c r="I44" i="1" s="1"/>
  <c r="I45" i="1" a="1"/>
  <c r="I45" i="1" s="1"/>
  <c r="I41" i="1" a="1"/>
  <c r="I41" i="1" s="1"/>
  <c r="I37" i="1" a="1"/>
  <c r="I37" i="1" s="1"/>
  <c r="I40" i="1" a="1"/>
  <c r="I40" i="1" s="1"/>
  <c r="I32" i="1" a="1"/>
  <c r="I32" i="1" s="1"/>
  <c r="I36" i="1" a="1"/>
  <c r="I36" i="1" s="1"/>
  <c r="I11" i="1" a="1"/>
  <c r="I11" i="1" s="1"/>
  <c r="I35" i="1" a="1"/>
  <c r="I35" i="1" s="1"/>
  <c r="I23" i="1" a="1"/>
  <c r="I23" i="1" s="1"/>
  <c r="I42" i="1" a="1"/>
  <c r="I42" i="1" s="1"/>
  <c r="I34" i="1" a="1"/>
  <c r="I34" i="1" s="1"/>
  <c r="I25" i="1" a="1"/>
  <c r="I25" i="1" s="1"/>
  <c r="I27" i="1" a="1"/>
  <c r="I27" i="1" s="1"/>
  <c r="I29" i="1" a="1"/>
  <c r="I29" i="1" s="1"/>
  <c r="I30" i="1" a="1"/>
  <c r="I30" i="1" s="1"/>
  <c r="I19" i="1" a="1"/>
  <c r="I19" i="1" s="1"/>
  <c r="I14" i="1" a="1"/>
  <c r="I14" i="1" s="1"/>
  <c r="I20" i="1" a="1"/>
  <c r="I20" i="1" s="1"/>
  <c r="I13" i="1" a="1"/>
  <c r="I13" i="1" s="1"/>
  <c r="I18" i="1" a="1"/>
  <c r="I18" i="1" s="1"/>
  <c r="I12" i="1" a="1"/>
  <c r="I12" i="1" s="1"/>
  <c r="I17" i="1" a="1"/>
  <c r="I17" i="1" s="1"/>
  <c r="I16" i="1" a="1"/>
  <c r="I16" i="1" s="1"/>
  <c r="I8" i="1" a="1"/>
  <c r="I8" i="1" s="1"/>
  <c r="I5" i="1" a="1"/>
  <c r="I5" i="1" s="1"/>
  <c r="I7" i="1" a="1"/>
  <c r="I7" i="1" s="1"/>
  <c r="I10" i="1" a="1"/>
  <c r="I10" i="1" s="1"/>
  <c r="I3" i="1" a="1"/>
  <c r="I3" i="1" s="1"/>
  <c r="I2" i="1" a="1"/>
  <c r="I2" i="1" s="1"/>
  <c r="I4" i="1" a="1"/>
  <c r="I4" i="1" s="1"/>
  <c r="I6" i="1" a="1"/>
  <c r="I6" i="1" s="1"/>
  <c r="J4" i="1" a="1"/>
  <c r="J4" i="1" s="1"/>
  <c r="K4" i="1" a="1"/>
  <c r="K4" i="1" s="1"/>
  <c r="J2" i="1" a="1"/>
  <c r="J2" i="1" s="1"/>
  <c r="K2" i="1" a="1"/>
  <c r="K2" i="1" s="1"/>
  <c r="J3" i="1" a="1"/>
  <c r="J3" i="1" s="1"/>
  <c r="K3" i="1" a="1"/>
  <c r="K3" i="1" s="1"/>
  <c r="J10" i="1" a="1"/>
  <c r="J10" i="1" s="1"/>
  <c r="K10" i="1" a="1"/>
  <c r="K10" i="1" s="1"/>
  <c r="J7" i="1" a="1"/>
  <c r="J7" i="1" s="1"/>
  <c r="K7" i="1" a="1"/>
  <c r="K7" i="1" s="1"/>
  <c r="J5" i="1" a="1"/>
  <c r="J5" i="1" s="1"/>
  <c r="K5" i="1" a="1"/>
  <c r="K5" i="1" s="1"/>
  <c r="J8" i="1" a="1"/>
  <c r="J8" i="1" s="1"/>
  <c r="K8" i="1" a="1"/>
  <c r="K8" i="1" s="1"/>
  <c r="J16" i="1" a="1"/>
  <c r="J16" i="1" s="1"/>
  <c r="K16" i="1" a="1"/>
  <c r="K16" i="1" s="1"/>
  <c r="J17" i="1" a="1"/>
  <c r="J17" i="1" s="1"/>
  <c r="K17" i="1" a="1"/>
  <c r="K17" i="1" s="1"/>
  <c r="J12" i="1" a="1"/>
  <c r="J12" i="1" s="1"/>
  <c r="K12" i="1" a="1"/>
  <c r="K12" i="1" s="1"/>
  <c r="J18" i="1" a="1"/>
  <c r="J18" i="1" s="1"/>
  <c r="K18" i="1" a="1"/>
  <c r="K18" i="1" s="1"/>
  <c r="J13" i="1" a="1"/>
  <c r="J13" i="1" s="1"/>
  <c r="K13" i="1" a="1"/>
  <c r="K13" i="1" s="1"/>
  <c r="J20" i="1" a="1"/>
  <c r="J20" i="1" s="1"/>
  <c r="K20" i="1" a="1"/>
  <c r="K20" i="1" s="1"/>
  <c r="J14" i="1" a="1"/>
  <c r="J14" i="1" s="1"/>
  <c r="K14" i="1" a="1"/>
  <c r="K14" i="1" s="1"/>
  <c r="J19" i="1" a="1"/>
  <c r="J19" i="1" s="1"/>
  <c r="K19" i="1" a="1"/>
  <c r="K19" i="1" s="1"/>
  <c r="J30" i="1" a="1"/>
  <c r="J30" i="1" s="1"/>
  <c r="K30" i="1" a="1"/>
  <c r="K30" i="1" s="1"/>
  <c r="J29" i="1" a="1"/>
  <c r="J29" i="1" s="1"/>
  <c r="K29" i="1" a="1"/>
  <c r="K29" i="1" s="1"/>
  <c r="J27" i="1" a="1"/>
  <c r="J27" i="1" s="1"/>
  <c r="K27" i="1" a="1"/>
  <c r="K27" i="1" s="1"/>
  <c r="J25" i="1" a="1"/>
  <c r="J25" i="1" s="1"/>
  <c r="K25" i="1" a="1"/>
  <c r="K25" i="1" s="1"/>
  <c r="J34" i="1" a="1"/>
  <c r="J34" i="1" s="1"/>
  <c r="K34" i="1" a="1"/>
  <c r="K34" i="1" s="1"/>
  <c r="J42" i="1" a="1"/>
  <c r="J42" i="1" s="1"/>
  <c r="K42" i="1" a="1"/>
  <c r="K42" i="1" s="1"/>
  <c r="J23" i="1" a="1"/>
  <c r="J23" i="1" s="1"/>
  <c r="K23" i="1" a="1"/>
  <c r="K23" i="1" s="1"/>
  <c r="J35" i="1" a="1"/>
  <c r="J35" i="1" s="1"/>
  <c r="K35" i="1" a="1"/>
  <c r="K35" i="1" s="1"/>
  <c r="J11" i="1" a="1"/>
  <c r="J11" i="1" s="1"/>
  <c r="K11" i="1" a="1"/>
  <c r="K11" i="1" s="1"/>
  <c r="J36" i="1" a="1"/>
  <c r="J36" i="1" s="1"/>
  <c r="K36" i="1" a="1"/>
  <c r="K36" i="1" s="1"/>
  <c r="J32" i="1" a="1"/>
  <c r="J32" i="1" s="1"/>
  <c r="K32" i="1" a="1"/>
  <c r="K32" i="1" s="1"/>
  <c r="J40" i="1" a="1"/>
  <c r="J40" i="1" s="1"/>
  <c r="K40" i="1" a="1"/>
  <c r="K40" i="1" s="1"/>
  <c r="J37" i="1" a="1"/>
  <c r="J37" i="1" s="1"/>
  <c r="K37" i="1" a="1"/>
  <c r="K37" i="1" s="1"/>
  <c r="J41" i="1" a="1"/>
  <c r="J41" i="1" s="1"/>
  <c r="K41" i="1" a="1"/>
  <c r="K41" i="1" s="1"/>
  <c r="J45" i="1" a="1"/>
  <c r="J45" i="1" s="1"/>
  <c r="K45" i="1" a="1"/>
  <c r="K45" i="1" s="1"/>
  <c r="J44" i="1" a="1"/>
  <c r="J44" i="1" s="1"/>
  <c r="K44" i="1" a="1"/>
  <c r="K44" i="1" s="1"/>
  <c r="J43" i="1" a="1"/>
  <c r="J43" i="1" s="1"/>
  <c r="K43" i="1" a="1"/>
  <c r="K43" i="1" s="1"/>
  <c r="J38" i="1" a="1"/>
  <c r="J38" i="1" s="1"/>
  <c r="K38" i="1" a="1"/>
  <c r="K38" i="1" s="1"/>
  <c r="J39" i="1" a="1"/>
  <c r="J39" i="1" s="1"/>
  <c r="K39" i="1" a="1"/>
  <c r="K39" i="1" s="1"/>
  <c r="J47" i="1" a="1"/>
  <c r="J47" i="1" s="1"/>
  <c r="K47" i="1" a="1"/>
  <c r="K47" i="1" s="1"/>
  <c r="J46" i="1" a="1"/>
  <c r="J46" i="1" s="1"/>
  <c r="K46" i="1" a="1"/>
  <c r="K46" i="1" s="1"/>
  <c r="J48" i="1" a="1"/>
  <c r="J48" i="1" s="1"/>
  <c r="K48" i="1" a="1"/>
  <c r="K48" i="1" s="1"/>
  <c r="K6" i="1" a="1"/>
  <c r="K6" i="1" s="1"/>
  <c r="D40" i="1" a="1"/>
  <c r="D40" i="1" s="1"/>
  <c r="E40" i="1" a="1"/>
  <c r="E40" i="1" s="1"/>
  <c r="V40" i="1" s="1"/>
  <c r="F40" i="1" a="1"/>
  <c r="F40" i="1" s="1"/>
  <c r="G40" i="1" a="1"/>
  <c r="G40" i="1" s="1"/>
  <c r="H40" i="1" a="1"/>
  <c r="H40" i="1" s="1"/>
  <c r="D37" i="1" a="1"/>
  <c r="D37" i="1" s="1"/>
  <c r="E37" i="1" a="1"/>
  <c r="E37" i="1" s="1"/>
  <c r="V37" i="1" s="1"/>
  <c r="F37" i="1" a="1"/>
  <c r="F37" i="1" s="1"/>
  <c r="G37" i="1" a="1"/>
  <c r="G37" i="1" s="1"/>
  <c r="H37" i="1" a="1"/>
  <c r="H37" i="1" s="1"/>
  <c r="D41" i="1" a="1"/>
  <c r="D41" i="1" s="1"/>
  <c r="E41" i="1" a="1"/>
  <c r="E41" i="1" s="1"/>
  <c r="V41" i="1" s="1"/>
  <c r="F41" i="1" a="1"/>
  <c r="F41" i="1" s="1"/>
  <c r="G41" i="1" a="1"/>
  <c r="G41" i="1" s="1"/>
  <c r="H41" i="1" a="1"/>
  <c r="H41" i="1" s="1"/>
  <c r="D45" i="1" a="1"/>
  <c r="D45" i="1" s="1"/>
  <c r="E45" i="1" a="1"/>
  <c r="E45" i="1" s="1"/>
  <c r="V45" i="1" s="1"/>
  <c r="F45" i="1" a="1"/>
  <c r="F45" i="1" s="1"/>
  <c r="G45" i="1" a="1"/>
  <c r="G45" i="1" s="1"/>
  <c r="H45" i="1" a="1"/>
  <c r="H45" i="1" s="1"/>
  <c r="D44" i="1" a="1"/>
  <c r="D44" i="1" s="1"/>
  <c r="E44" i="1" a="1"/>
  <c r="E44" i="1" s="1"/>
  <c r="V44" i="1" s="1"/>
  <c r="F44" i="1" a="1"/>
  <c r="F44" i="1" s="1"/>
  <c r="G44" i="1" a="1"/>
  <c r="G44" i="1" s="1"/>
  <c r="H44" i="1" a="1"/>
  <c r="H44" i="1" s="1"/>
  <c r="D43" i="1" a="1"/>
  <c r="D43" i="1" s="1"/>
  <c r="E43" i="1" a="1"/>
  <c r="E43" i="1" s="1"/>
  <c r="V43" i="1" s="1"/>
  <c r="F43" i="1" a="1"/>
  <c r="F43" i="1" s="1"/>
  <c r="G43" i="1" a="1"/>
  <c r="G43" i="1" s="1"/>
  <c r="H43" i="1" a="1"/>
  <c r="H43"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7" i="1" a="1"/>
  <c r="D47" i="1" s="1"/>
  <c r="E47" i="1" a="1"/>
  <c r="E47" i="1" s="1"/>
  <c r="V47" i="1" s="1"/>
  <c r="F47" i="1" a="1"/>
  <c r="F47" i="1" s="1"/>
  <c r="G47" i="1" a="1"/>
  <c r="G47" i="1" s="1"/>
  <c r="H47" i="1" a="1"/>
  <c r="H47" i="1" s="1"/>
  <c r="D46" i="1" a="1"/>
  <c r="D46" i="1" s="1"/>
  <c r="E46" i="1" a="1"/>
  <c r="E46" i="1" s="1"/>
  <c r="V46" i="1" s="1"/>
  <c r="F46" i="1" a="1"/>
  <c r="F46" i="1" s="1"/>
  <c r="G46" i="1" a="1"/>
  <c r="G46" i="1" s="1"/>
  <c r="H46" i="1" a="1"/>
  <c r="H46" i="1" s="1"/>
  <c r="D48" i="1" a="1"/>
  <c r="D48" i="1" s="1"/>
  <c r="E48" i="1" a="1"/>
  <c r="E48" i="1" s="1"/>
  <c r="V48" i="1" s="1"/>
  <c r="F48" i="1" a="1"/>
  <c r="F48" i="1" s="1"/>
  <c r="G48" i="1" a="1"/>
  <c r="G48" i="1" s="1"/>
  <c r="H48" i="1" a="1"/>
  <c r="H48" i="1" s="1"/>
  <c r="D30" i="1" a="1"/>
  <c r="D30" i="1" s="1"/>
  <c r="E30" i="1" a="1"/>
  <c r="E30" i="1" s="1"/>
  <c r="V30" i="1" s="1"/>
  <c r="F30" i="1" a="1"/>
  <c r="F30" i="1" s="1"/>
  <c r="G30" i="1" a="1"/>
  <c r="G30" i="1" s="1"/>
  <c r="H30" i="1" a="1"/>
  <c r="H30" i="1" s="1"/>
  <c r="D29" i="1" a="1"/>
  <c r="D29" i="1" s="1"/>
  <c r="E29" i="1" a="1"/>
  <c r="E29" i="1" s="1"/>
  <c r="V29" i="1" s="1"/>
  <c r="F29" i="1" a="1"/>
  <c r="F29" i="1" s="1"/>
  <c r="G29" i="1" a="1"/>
  <c r="G29" i="1" s="1"/>
  <c r="H29" i="1" a="1"/>
  <c r="H29" i="1" s="1"/>
  <c r="D27" i="1" a="1"/>
  <c r="D27" i="1" s="1"/>
  <c r="E27" i="1" a="1"/>
  <c r="E27" i="1" s="1"/>
  <c r="V27" i="1" s="1"/>
  <c r="F27" i="1" a="1"/>
  <c r="F27" i="1" s="1"/>
  <c r="G27" i="1" a="1"/>
  <c r="G27" i="1" s="1"/>
  <c r="H27" i="1" a="1"/>
  <c r="H27" i="1" s="1"/>
  <c r="D25" i="1" a="1"/>
  <c r="D25" i="1" s="1"/>
  <c r="E25" i="1" a="1"/>
  <c r="E25" i="1" s="1"/>
  <c r="V25" i="1" s="1"/>
  <c r="F25" i="1" a="1"/>
  <c r="F25" i="1" s="1"/>
  <c r="G25" i="1" a="1"/>
  <c r="G25" i="1" s="1"/>
  <c r="H25" i="1" a="1"/>
  <c r="H25" i="1" s="1"/>
  <c r="D34" i="1" a="1"/>
  <c r="D34" i="1" s="1"/>
  <c r="E34" i="1" a="1"/>
  <c r="E34" i="1" s="1"/>
  <c r="V34" i="1" s="1"/>
  <c r="F34" i="1" a="1"/>
  <c r="F34" i="1" s="1"/>
  <c r="G34" i="1" a="1"/>
  <c r="G34" i="1" s="1"/>
  <c r="H34" i="1" a="1"/>
  <c r="H34" i="1" s="1"/>
  <c r="D42" i="1" a="1"/>
  <c r="D42" i="1" s="1"/>
  <c r="E42" i="1" a="1"/>
  <c r="E42" i="1" s="1"/>
  <c r="V42" i="1" s="1"/>
  <c r="F42" i="1" a="1"/>
  <c r="F42" i="1" s="1"/>
  <c r="G42" i="1" a="1"/>
  <c r="G42" i="1" s="1"/>
  <c r="H42" i="1" a="1"/>
  <c r="H42" i="1" s="1"/>
  <c r="D23" i="1" a="1"/>
  <c r="D23" i="1" s="1"/>
  <c r="E23" i="1" a="1"/>
  <c r="E23" i="1" s="1"/>
  <c r="V23" i="1" s="1"/>
  <c r="F23" i="1" a="1"/>
  <c r="F23" i="1" s="1"/>
  <c r="G23" i="1" a="1"/>
  <c r="G23" i="1" s="1"/>
  <c r="H23" i="1" a="1"/>
  <c r="H23" i="1" s="1"/>
  <c r="D35" i="1" a="1"/>
  <c r="D35" i="1" s="1"/>
  <c r="E35" i="1" a="1"/>
  <c r="E35" i="1" s="1"/>
  <c r="V35" i="1" s="1"/>
  <c r="F35" i="1" a="1"/>
  <c r="F35" i="1" s="1"/>
  <c r="G35" i="1" a="1"/>
  <c r="G35" i="1" s="1"/>
  <c r="H35" i="1" a="1"/>
  <c r="H35" i="1" s="1"/>
  <c r="D11" i="1" a="1"/>
  <c r="D11" i="1" s="1"/>
  <c r="E11" i="1" a="1"/>
  <c r="E11" i="1" s="1"/>
  <c r="V11" i="1" s="1"/>
  <c r="F11" i="1" a="1"/>
  <c r="F11" i="1" s="1"/>
  <c r="G11" i="1" a="1"/>
  <c r="G11" i="1" s="1"/>
  <c r="H11" i="1" a="1"/>
  <c r="H11" i="1" s="1"/>
  <c r="D36" i="1" a="1"/>
  <c r="D36" i="1" s="1"/>
  <c r="E36" i="1" a="1"/>
  <c r="E36" i="1" s="1"/>
  <c r="V36" i="1" s="1"/>
  <c r="F36" i="1" a="1"/>
  <c r="F36" i="1" s="1"/>
  <c r="G36" i="1" a="1"/>
  <c r="G36" i="1" s="1"/>
  <c r="H36" i="1" a="1"/>
  <c r="H36" i="1" s="1"/>
  <c r="D32" i="1" a="1"/>
  <c r="D32" i="1" s="1"/>
  <c r="E32" i="1" a="1"/>
  <c r="E32" i="1" s="1"/>
  <c r="V32" i="1" s="1"/>
  <c r="F32" i="1" a="1"/>
  <c r="F32" i="1" s="1"/>
  <c r="G32" i="1" a="1"/>
  <c r="G32" i="1" s="1"/>
  <c r="H32" i="1" a="1"/>
  <c r="H32" i="1" s="1"/>
  <c r="D12" i="1" a="1"/>
  <c r="D12" i="1" s="1"/>
  <c r="E12" i="1" a="1"/>
  <c r="E12" i="1" s="1"/>
  <c r="V12" i="1" s="1"/>
  <c r="F12" i="1" a="1"/>
  <c r="F12" i="1" s="1"/>
  <c r="G12" i="1" a="1"/>
  <c r="G12" i="1" s="1"/>
  <c r="H12" i="1" a="1"/>
  <c r="H12" i="1" s="1"/>
  <c r="D18" i="1" a="1"/>
  <c r="D18" i="1" s="1"/>
  <c r="E18" i="1" a="1"/>
  <c r="E18" i="1" s="1"/>
  <c r="V18" i="1" s="1"/>
  <c r="F18" i="1" a="1"/>
  <c r="F18" i="1" s="1"/>
  <c r="G18" i="1" a="1"/>
  <c r="G18" i="1" s="1"/>
  <c r="H18" i="1" a="1"/>
  <c r="H18" i="1" s="1"/>
  <c r="D13" i="1" a="1"/>
  <c r="D13" i="1" s="1"/>
  <c r="E13" i="1" a="1"/>
  <c r="E13" i="1" s="1"/>
  <c r="V13" i="1" s="1"/>
  <c r="F13" i="1" a="1"/>
  <c r="F13" i="1" s="1"/>
  <c r="G13" i="1" a="1"/>
  <c r="G13" i="1" s="1"/>
  <c r="H13" i="1" a="1"/>
  <c r="H13" i="1" s="1"/>
  <c r="D21" i="1" a="1"/>
  <c r="D21" i="1" s="1"/>
  <c r="E21" i="1" a="1"/>
  <c r="E21" i="1" s="1"/>
  <c r="F21" i="1" a="1"/>
  <c r="F21" i="1" s="1"/>
  <c r="G21" i="1" a="1"/>
  <c r="G21" i="1" s="1"/>
  <c r="H21" i="1" a="1"/>
  <c r="H21" i="1" s="1"/>
  <c r="D20" i="1" a="1"/>
  <c r="D20" i="1" s="1"/>
  <c r="E20" i="1" a="1"/>
  <c r="E20" i="1" s="1"/>
  <c r="V20" i="1" s="1"/>
  <c r="F20" i="1" a="1"/>
  <c r="F20" i="1" s="1"/>
  <c r="G20" i="1" a="1"/>
  <c r="G20" i="1" s="1"/>
  <c r="H20" i="1" a="1"/>
  <c r="H20" i="1" s="1"/>
  <c r="D14" i="1" a="1"/>
  <c r="D14" i="1" s="1"/>
  <c r="E14" i="1" a="1"/>
  <c r="E14" i="1" s="1"/>
  <c r="V14" i="1" s="1"/>
  <c r="F14" i="1" a="1"/>
  <c r="F14" i="1" s="1"/>
  <c r="G14" i="1" a="1"/>
  <c r="G14" i="1" s="1"/>
  <c r="H14" i="1" a="1"/>
  <c r="H14" i="1" s="1"/>
  <c r="D19" i="1" a="1"/>
  <c r="D19" i="1" s="1"/>
  <c r="E19" i="1" a="1"/>
  <c r="E19" i="1" s="1"/>
  <c r="V19" i="1" s="1"/>
  <c r="F19" i="1" a="1"/>
  <c r="F19" i="1" s="1"/>
  <c r="G19" i="1" a="1"/>
  <c r="G19" i="1" s="1"/>
  <c r="H19" i="1" a="1"/>
  <c r="H19" i="1" s="1"/>
  <c r="C4" i="1" a="1"/>
  <c r="C4" i="1" s="1"/>
  <c r="C2" i="1" a="1"/>
  <c r="C2" i="1" s="1"/>
  <c r="C3" i="1" a="1"/>
  <c r="C3" i="1" s="1"/>
  <c r="C10" i="1" a="1"/>
  <c r="C10" i="1" s="1"/>
  <c r="C7" i="1" a="1"/>
  <c r="C7" i="1" s="1"/>
  <c r="C5" i="1" a="1"/>
  <c r="C5" i="1" s="1"/>
  <c r="C16" i="1" a="1"/>
  <c r="C16" i="1" s="1"/>
  <c r="C17" i="1" a="1"/>
  <c r="C17" i="1" s="1"/>
  <c r="V21" i="1" l="1"/>
  <c r="L21" i="1"/>
  <c r="H2" i="2"/>
  <c r="I2" i="2"/>
  <c r="P8" i="1"/>
  <c r="P45" i="1"/>
  <c r="P47" i="1"/>
  <c r="P40" i="1"/>
  <c r="P13" i="1"/>
  <c r="P10" i="1"/>
  <c r="P23" i="1"/>
  <c r="P14" i="1"/>
  <c r="P25" i="1"/>
  <c r="P39" i="1"/>
  <c r="P32" i="1"/>
  <c r="P27" i="1"/>
  <c r="P18" i="1"/>
  <c r="P3" i="1"/>
  <c r="P43" i="1"/>
  <c r="P11" i="1"/>
  <c r="P30" i="1"/>
  <c r="P17" i="1"/>
  <c r="P4" i="1"/>
  <c r="P44" i="1"/>
  <c r="P35" i="1"/>
  <c r="P19" i="1"/>
  <c r="P16" i="1"/>
  <c r="P41" i="1"/>
  <c r="P20" i="1"/>
  <c r="P46" i="1"/>
  <c r="P37" i="1"/>
  <c r="P34" i="1"/>
  <c r="P21" i="1"/>
  <c r="P7" i="1"/>
  <c r="P48" i="1"/>
  <c r="P42" i="1"/>
  <c r="P5" i="1"/>
  <c r="L37" i="1"/>
  <c r="P6" i="1"/>
  <c r="P38" i="1"/>
  <c r="P36" i="1"/>
  <c r="P29" i="1"/>
  <c r="P12" i="1"/>
  <c r="P2" i="1"/>
  <c r="L41" i="1"/>
  <c r="L40" i="1"/>
  <c r="L38" i="1"/>
  <c r="L43" i="1"/>
  <c r="L30" i="1"/>
  <c r="L48" i="1"/>
  <c r="L42" i="1"/>
  <c r="L39" i="1"/>
  <c r="L32" i="1"/>
  <c r="L27" i="1"/>
  <c r="L18" i="1"/>
  <c r="L36" i="1"/>
  <c r="L29" i="1"/>
  <c r="L12" i="1"/>
  <c r="L11" i="1"/>
  <c r="L44" i="1"/>
  <c r="L35" i="1"/>
  <c r="L19" i="1"/>
  <c r="L45" i="1"/>
  <c r="L23" i="1"/>
  <c r="L14" i="1"/>
  <c r="L20" i="1"/>
  <c r="L46" i="1"/>
  <c r="L34" i="1"/>
  <c r="L47" i="1"/>
  <c r="L25" i="1"/>
  <c r="L13" i="1"/>
  <c r="Q40" i="1"/>
  <c r="Q37" i="1"/>
  <c r="Q14" i="1"/>
  <c r="Q11" i="1"/>
  <c r="Q45" i="1"/>
  <c r="Q42" i="1"/>
  <c r="Q39" i="1"/>
  <c r="Q46" i="1"/>
  <c r="Q34" i="1"/>
  <c r="Q38" i="1"/>
  <c r="Q47" i="1"/>
  <c r="Q43" i="1"/>
  <c r="Q41" i="1"/>
  <c r="Q25" i="1"/>
  <c r="Q12" i="1"/>
  <c r="Q27" i="1"/>
  <c r="Q21" i="1"/>
  <c r="Q44" i="1"/>
  <c r="Q36" i="1"/>
  <c r="Q35" i="1"/>
  <c r="Q23" i="1"/>
  <c r="R23" i="1"/>
  <c r="Q30" i="1"/>
  <c r="Q18" i="1"/>
  <c r="Q29" i="1"/>
  <c r="R48" i="1"/>
  <c r="R39" i="1"/>
  <c r="R43" i="1"/>
  <c r="R45" i="1"/>
  <c r="R37" i="1"/>
  <c r="R46" i="1"/>
  <c r="Q48" i="1"/>
  <c r="R38" i="1"/>
  <c r="R40" i="1"/>
  <c r="R47" i="1"/>
  <c r="R44" i="1"/>
  <c r="R41" i="1"/>
  <c r="R42" i="1"/>
  <c r="R36" i="1"/>
  <c r="R29" i="1"/>
  <c r="Q32" i="1"/>
  <c r="R11" i="1"/>
  <c r="R34" i="1"/>
  <c r="R27" i="1"/>
  <c r="R35" i="1"/>
  <c r="R30" i="1"/>
  <c r="R25" i="1"/>
  <c r="R32" i="1"/>
  <c r="Q19" i="1"/>
  <c r="R13" i="1"/>
  <c r="R20" i="1"/>
  <c r="R21" i="1"/>
  <c r="R18" i="1"/>
  <c r="R14" i="1"/>
  <c r="R19" i="1"/>
  <c r="Q13" i="1"/>
  <c r="Q20"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8" i="1" a="1"/>
  <c r="D8" i="1" s="1"/>
  <c r="E8" i="1" a="1"/>
  <c r="E8" i="1" s="1"/>
  <c r="F8" i="1" a="1"/>
  <c r="F8" i="1" s="1"/>
  <c r="G8" i="1" a="1"/>
  <c r="G8" i="1" s="1"/>
  <c r="H8" i="1" a="1"/>
  <c r="H8" i="1" s="1"/>
  <c r="D6" i="1" a="1"/>
  <c r="D6" i="1" s="1"/>
  <c r="E6" i="1" a="1"/>
  <c r="E6" i="1" s="1"/>
  <c r="V6" i="1" s="1"/>
  <c r="F6" i="1" a="1"/>
  <c r="F6" i="1" s="1"/>
  <c r="G6" i="1" a="1"/>
  <c r="G6" i="1" s="1"/>
  <c r="H6" i="1" a="1"/>
  <c r="H6" i="1" s="1"/>
  <c r="D10" i="1" a="1"/>
  <c r="D10" i="1" s="1"/>
  <c r="E10" i="1" a="1"/>
  <c r="E10" i="1" s="1"/>
  <c r="F10" i="1" a="1"/>
  <c r="F10" i="1" s="1"/>
  <c r="G10" i="1" a="1"/>
  <c r="G10" i="1" s="1"/>
  <c r="H10" i="1" a="1"/>
  <c r="H10" i="1" s="1"/>
  <c r="D7" i="1" a="1"/>
  <c r="D7" i="1" s="1"/>
  <c r="H7" i="1" a="1"/>
  <c r="H7" i="1" s="1"/>
  <c r="G7" i="1" a="1"/>
  <c r="G7" i="1" s="1"/>
  <c r="F7" i="1" a="1"/>
  <c r="F7" i="1" s="1"/>
  <c r="E7" i="1" a="1"/>
  <c r="E7" i="1" s="1"/>
  <c r="H16" i="1" a="1"/>
  <c r="H16" i="1" s="1"/>
  <c r="G16" i="1" a="1"/>
  <c r="G16" i="1" s="1"/>
  <c r="F16" i="1" a="1"/>
  <c r="F16" i="1" s="1"/>
  <c r="E16" i="1" a="1"/>
  <c r="E16" i="1" s="1"/>
  <c r="D16" i="1" a="1"/>
  <c r="D16" i="1" s="1"/>
  <c r="D3" i="1" a="1"/>
  <c r="D3" i="1" s="1"/>
  <c r="E3" i="1" a="1"/>
  <c r="E3" i="1" s="1"/>
  <c r="F3" i="1" a="1"/>
  <c r="F3" i="1" s="1"/>
  <c r="G3" i="1" a="1"/>
  <c r="G3" i="1" s="1"/>
  <c r="H3" i="1" a="1"/>
  <c r="H3" i="1" s="1"/>
  <c r="D2" i="1" a="1"/>
  <c r="D2" i="1" s="1"/>
  <c r="E2" i="1" a="1"/>
  <c r="E2" i="1" s="1"/>
  <c r="F2" i="1" a="1"/>
  <c r="F2" i="1" s="1"/>
  <c r="G2" i="1" a="1"/>
  <c r="G2" i="1" s="1"/>
  <c r="H2" i="1" a="1"/>
  <c r="H2" i="1" s="1"/>
  <c r="L8" i="1" l="1"/>
  <c r="V8" i="1"/>
  <c r="L2" i="1"/>
  <c r="V2" i="1"/>
  <c r="L10" i="1"/>
  <c r="V10" i="1"/>
  <c r="L7" i="1"/>
  <c r="V7" i="1"/>
  <c r="L3" i="1"/>
  <c r="V3" i="1"/>
  <c r="L16" i="1"/>
  <c r="V16" i="1"/>
  <c r="L6" i="1"/>
  <c r="AM6" i="1"/>
  <c r="AL12" i="1"/>
  <c r="AM9" i="1"/>
  <c r="Q8" i="1"/>
  <c r="AM10" i="1"/>
  <c r="Q6" i="1"/>
  <c r="R6" i="1"/>
  <c r="R8" i="1"/>
  <c r="Q10" i="1"/>
  <c r="Q16" i="1"/>
  <c r="Q7" i="1"/>
  <c r="Q2" i="1"/>
  <c r="R10" i="1"/>
  <c r="R7" i="1"/>
  <c r="Q3" i="1"/>
  <c r="R16" i="1"/>
  <c r="R2" i="1"/>
  <c r="R3" i="1"/>
  <c r="H5" i="1" a="1"/>
  <c r="H5" i="1" s="1"/>
  <c r="G5" i="1" a="1"/>
  <c r="G5" i="1" s="1"/>
  <c r="F5" i="1" a="1"/>
  <c r="F5" i="1" s="1"/>
  <c r="E5" i="1" a="1"/>
  <c r="E5" i="1" s="1"/>
  <c r="D5" i="1" a="1"/>
  <c r="D5" i="1" s="1"/>
  <c r="H17" i="1" a="1"/>
  <c r="H17" i="1" s="1"/>
  <c r="G17" i="1" a="1"/>
  <c r="G17" i="1" s="1"/>
  <c r="F17" i="1" a="1"/>
  <c r="F17" i="1" s="1"/>
  <c r="E17" i="1" a="1"/>
  <c r="E17" i="1" s="1"/>
  <c r="D17" i="1" a="1"/>
  <c r="D17" i="1" s="1"/>
  <c r="H4" i="1" a="1"/>
  <c r="H4" i="1" s="1"/>
  <c r="G4" i="1" a="1"/>
  <c r="G4" i="1" s="1"/>
  <c r="F4" i="1" a="1"/>
  <c r="F4" i="1" s="1"/>
  <c r="E4" i="1" a="1"/>
  <c r="E4" i="1" s="1"/>
  <c r="D4" i="1" a="1"/>
  <c r="D4" i="1" s="1"/>
  <c r="L17" i="1" l="1"/>
  <c r="V17" i="1"/>
  <c r="L5" i="1"/>
  <c r="V5" i="1"/>
  <c r="L4" i="1"/>
  <c r="V4" i="1"/>
  <c r="AM2" i="1"/>
  <c r="AM8" i="1"/>
  <c r="AM4" i="1"/>
  <c r="AM5" i="1"/>
  <c r="AM7" i="1"/>
  <c r="Q4" i="1"/>
  <c r="Q5" i="1"/>
  <c r="R4" i="1"/>
  <c r="R5" i="1"/>
  <c r="R17" i="1"/>
  <c r="Q1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6">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4"/>
        </ext>
      </extLst>
    </bk>
    <bk>
      <extLst>
        <ext uri="{3e2802c4-a4d2-4d8b-9148-e3be6c30e623}">
          <xlrd:rvb i="195"/>
        </ext>
      </extLst>
    </bk>
    <bk>
      <extLst>
        <ext uri="{3e2802c4-a4d2-4d8b-9148-e3be6c30e623}">
          <xlrd:rvb i="197"/>
        </ext>
      </extLst>
    </bk>
    <bk>
      <extLst>
        <ext uri="{3e2802c4-a4d2-4d8b-9148-e3be6c30e623}">
          <xlrd:rvb i="198"/>
        </ext>
      </extLst>
    </bk>
    <bk>
      <extLst>
        <ext uri="{3e2802c4-a4d2-4d8b-9148-e3be6c30e623}">
          <xlrd:rvb i="200"/>
        </ext>
      </extLst>
    </bk>
    <bk>
      <extLst>
        <ext uri="{3e2802c4-a4d2-4d8b-9148-e3be6c30e623}">
          <xlrd:rvb i="201"/>
        </ext>
      </extLst>
    </bk>
    <bk>
      <extLst>
        <ext uri="{3e2802c4-a4d2-4d8b-9148-e3be6c30e623}">
          <xlrd:rvb i="203"/>
        </ext>
      </extLst>
    </bk>
    <bk>
      <extLst>
        <ext uri="{3e2802c4-a4d2-4d8b-9148-e3be6c30e623}">
          <xlrd:rvb i="204"/>
        </ext>
      </extLst>
    </bk>
    <bk>
      <extLst>
        <ext uri="{3e2802c4-a4d2-4d8b-9148-e3be6c30e623}">
          <xlrd:rvb i="206"/>
        </ext>
      </extLst>
    </bk>
    <bk>
      <extLst>
        <ext uri="{3e2802c4-a4d2-4d8b-9148-e3be6c30e623}">
          <xlrd:rvb i="207"/>
        </ext>
      </extLst>
    </bk>
    <bk>
      <extLst>
        <ext uri="{3e2802c4-a4d2-4d8b-9148-e3be6c30e623}">
          <xlrd:rvb i="209"/>
        </ext>
      </extLst>
    </bk>
    <bk>
      <extLst>
        <ext uri="{3e2802c4-a4d2-4d8b-9148-e3be6c30e623}">
          <xlrd:rvb i="210"/>
        </ext>
      </extLst>
    </bk>
    <bk>
      <extLst>
        <ext uri="{3e2802c4-a4d2-4d8b-9148-e3be6c30e623}">
          <xlrd:rvb i="212"/>
        </ext>
      </extLst>
    </bk>
    <bk>
      <extLst>
        <ext uri="{3e2802c4-a4d2-4d8b-9148-e3be6c30e623}">
          <xlrd:rvb i="213"/>
        </ext>
      </extLst>
    </bk>
    <bk>
      <extLst>
        <ext uri="{3e2802c4-a4d2-4d8b-9148-e3be6c30e623}">
          <xlrd:rvb i="215"/>
        </ext>
      </extLst>
    </bk>
    <bk>
      <extLst>
        <ext uri="{3e2802c4-a4d2-4d8b-9148-e3be6c30e623}">
          <xlrd:rvb i="216"/>
        </ext>
      </extLst>
    </bk>
    <bk>
      <extLst>
        <ext uri="{3e2802c4-a4d2-4d8b-9148-e3be6c30e623}">
          <xlrd:rvb i="218"/>
        </ext>
      </extLst>
    </bk>
    <bk>
      <extLst>
        <ext uri="{3e2802c4-a4d2-4d8b-9148-e3be6c30e623}">
          <xlrd:rvb i="219"/>
        </ext>
      </extLst>
    </bk>
    <bk>
      <extLst>
        <ext uri="{3e2802c4-a4d2-4d8b-9148-e3be6c30e623}">
          <xlrd:rvb i="221"/>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28"/>
        </ext>
      </extLst>
    </bk>
    <bk>
      <extLst>
        <ext uri="{3e2802c4-a4d2-4d8b-9148-e3be6c30e623}">
          <xlrd:rvb i="230"/>
        </ext>
      </extLst>
    </bk>
    <bk>
      <extLst>
        <ext uri="{3e2802c4-a4d2-4d8b-9148-e3be6c30e623}">
          <xlrd:rvb i="231"/>
        </ext>
      </extLst>
    </bk>
    <bk>
      <extLst>
        <ext uri="{3e2802c4-a4d2-4d8b-9148-e3be6c30e623}">
          <xlrd:rvb i="233"/>
        </ext>
      </extLst>
    </bk>
    <bk>
      <extLst>
        <ext uri="{3e2802c4-a4d2-4d8b-9148-e3be6c30e623}">
          <xlrd:rvb i="234"/>
        </ext>
      </extLst>
    </bk>
    <bk>
      <extLst>
        <ext uri="{3e2802c4-a4d2-4d8b-9148-e3be6c30e623}">
          <xlrd:rvb i="236"/>
        </ext>
      </extLst>
    </bk>
    <bk>
      <extLst>
        <ext uri="{3e2802c4-a4d2-4d8b-9148-e3be6c30e623}">
          <xlrd:rvb i="237"/>
        </ext>
      </extLst>
    </bk>
    <bk>
      <extLst>
        <ext uri="{3e2802c4-a4d2-4d8b-9148-e3be6c30e623}">
          <xlrd:rvb i="239"/>
        </ext>
      </extLst>
    </bk>
    <bk>
      <extLst>
        <ext uri="{3e2802c4-a4d2-4d8b-9148-e3be6c30e623}">
          <xlrd:rvb i="240"/>
        </ext>
      </extLst>
    </bk>
    <bk>
      <extLst>
        <ext uri="{3e2802c4-a4d2-4d8b-9148-e3be6c30e623}">
          <xlrd:rvb i="242"/>
        </ext>
      </extLst>
    </bk>
    <bk>
      <extLst>
        <ext uri="{3e2802c4-a4d2-4d8b-9148-e3be6c30e623}">
          <xlrd:rvb i="243"/>
        </ext>
      </extLst>
    </bk>
    <bk>
      <extLst>
        <ext uri="{3e2802c4-a4d2-4d8b-9148-e3be6c30e623}">
          <xlrd:rvb i="245"/>
        </ext>
      </extLst>
    </bk>
    <bk>
      <extLst>
        <ext uri="{3e2802c4-a4d2-4d8b-9148-e3be6c30e623}">
          <xlrd:rvb i="246"/>
        </ext>
      </extLst>
    </bk>
    <bk>
      <extLst>
        <ext uri="{3e2802c4-a4d2-4d8b-9148-e3be6c30e623}">
          <xlrd:rvb i="248"/>
        </ext>
      </extLst>
    </bk>
    <bk>
      <extLst>
        <ext uri="{3e2802c4-a4d2-4d8b-9148-e3be6c30e623}">
          <xlrd:rvb i="249"/>
        </ext>
      </extLst>
    </bk>
    <bk>
      <extLst>
        <ext uri="{3e2802c4-a4d2-4d8b-9148-e3be6c30e623}">
          <xlrd:rvb i="251"/>
        </ext>
      </extLst>
    </bk>
    <bk>
      <extLst>
        <ext uri="{3e2802c4-a4d2-4d8b-9148-e3be6c30e623}">
          <xlrd:rvb i="252"/>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futureMetadata>
  <cellMetadata count="1">
    <bk>
      <rc t="1" v="0"/>
    </bk>
  </cellMetadata>
  <valueMetadata count="206">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valueMetadata>
</metadata>
</file>

<file path=xl/sharedStrings.xml><?xml version="1.0" encoding="utf-8"?>
<sst xmlns="http://schemas.openxmlformats.org/spreadsheetml/2006/main" count="172" uniqueCount="118">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</sst>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03">
  <a r="1">
    <v t="i">0</v>
  </a>
  <a r="1">
    <v>380.82</v>
  </a>
  <a r="1">
    <v>58.52</v>
  </a>
  <a r="1">
    <v>16.974299999999999</v>
  </a>
  <a r="1">
    <v>55.7</v>
  </a>
  <a r="1">
    <v>1.0662</v>
  </a>
  <a r="1">
    <v>81.239999999999995</v>
  </a>
  <a r="1">
    <v>33.44</v>
  </a>
  <a r="1">
    <v>130.72999999999999</v>
  </a>
  <a r="1">
    <v>24.952500000000001</v>
  </a>
  <a r="1">
    <v>12.31</v>
  </a>
  <a r="1">
    <v>0.68020000000000003</v>
  </a>
  <a r="1">
    <v>1.2044999999999999</v>
  </a>
  <a r="1">
    <v>42.2</v>
  </a>
  <a r="1">
    <v>144.97</v>
  </a>
  <a r="1">
    <v>1.0806</v>
  </a>
  <a r="1">
    <v>23610</v>
  </a>
  <a r="1">
    <v>6.8971999999999998</v>
  </a>
  <a r="1">
    <v>26.54</v>
  </a>
  <a r="1">
    <v>30.728000000000002</v>
  </a>
  <a r="1">
    <v>1269.03</v>
  </a>
  <a r="1">
    <v>1.3412999999999999</v>
  </a>
  <a r="1">
    <v>48.46</v>
  </a>
  <a r="1">
    <v>101.46</v>
  </a>
  <a r="1">
    <v>28.97</v>
  </a>
  <a r="1">
    <v>4.4000000000000004</v>
  </a>
  <a r="1">
    <v>26.82</v>
  </a>
  <a r="1">
    <v>46.44</v>
  </a>
  <a r="1">
    <v>18.63</v>
  </a>
  <a r="1">
    <v>34.54</v>
  </a>
  <a r="1">
    <v>42.58</v>
  </a>
  <a r="1">
    <v>56.33</v>
  </a>
  <a r="1">
    <v>98.01</v>
  </a>
  <a r="1">
    <v>17.97</v>
  </a>
  <a r="1">
    <v>15.7</v>
  </a>
  <a r="1">
    <v>15570</v>
  </a>
  <a r="1">
    <v>15.09</v>
  </a>
  <a r="1">
    <v>43.74</v>
  </a>
  <a r="1">
    <v>82.745000000000005</v>
  </a>
  <a r="1">
    <v>7.35</v>
  </a>
  <a r="1">
    <v>5.3632999999999997</v>
  </a>
  <a r="1">
    <v>38.46</v>
  </a>
  <a r="1">
    <v>70.995500000000007</v>
  </a>
  <a r="1">
    <v>226.4</v>
  </a>
  <a r="1">
    <v>18.712</v>
  </a>
  <a r="1">
    <v>54.7</v>
  </a>
  <a r="1">
    <v>0.73660000000000003</v>
  </a>
  <a r="1">
    <v>22.58</v>
  </a>
  <a r="1">
    <v>0.63139999999999996</v>
  </a>
  <a r="1">
    <v>32.700000000000003</v>
  </a>
  <a r="1">
    <v>24.34</v>
  </a>
  <a r="1">
    <v>21.52</v>
  </a>
  <a r="1">
    <v>37.76</v>
  </a>
  <a r="1">
    <v>33.18</v>
  </a>
  <a r="1">
    <v>14.87</v>
  </a>
  <a r="1">
    <v>50.34</v>
  </a>
  <a r="1">
    <v>37.97</v>
  </a>
  <a r="1">
    <v>121.54</v>
  </a>
  <a r="1">
    <v>27.41</v>
  </a>
  <a r="1">
    <v>21.97</v>
  </a>
  <a r="1">
    <v>56.08</v>
  </a>
  <a r="1">
    <v>20.8</v>
  </a>
  <a r="1">
    <v>26.33</v>
  </a>
  <a r="1">
    <v>41.9</v>
  </a>
  <a r="1">
    <v>55.43</v>
  </a>
  <a r="1">
    <v>10.119999999999999</v>
  </a>
  <a r="1">
    <v>47.86</v>
  </a>
  <a r="1">
    <v>212.62</v>
  </a>
  <a r="1">
    <v>19.760000000000002</v>
  </a>
  <a r="1">
    <v>49.11</v>
  </a>
  <a r="1">
    <v>25.15</v>
  </a>
  <a r="1">
    <v>40.36</v>
  </a>
  <a r="1">
    <v>76.09</v>
  </a>
  <a r="1">
    <v>96.53</v>
  </a>
  <a r="1">
    <v>22.84</v>
  </a>
  <a r="1">
    <v>97.56</v>
  </a>
  <a r="1">
    <v>14.1</v>
  </a>
  <a r="1">
    <v>115.23</v>
  </a>
  <a r="1">
    <v>47.42</v>
  </a>
  <a r="1">
    <v>182.5</v>
  </a>
  <a r="1">
    <v>151.6</v>
  </a>
  <a r="1">
    <v>349.99</v>
  </a>
  <a r="1">
    <v>58.33</v>
  </a>
  <a r="1">
    <v>39.4</v>
  </a>
  <a r="1">
    <v>66.22</v>
  </a>
  <a r="1">
    <v>30.46</v>
  </a>
  <a r="1">
    <v>22.67</v>
  </a>
  <a r="1">
    <v>39.53</v>
  </a>
  <a r="1">
    <v>43.63</v>
  </a>
  <a r="1">
    <v>130.24</v>
  </a>
  <a r="1">
    <v>21.47</v>
  </a>
  <a r="1">
    <v>66.010000000000005</v>
  </a>
  <a r="1">
    <v>24.46</v>
  </a>
  <a r="1">
    <v>8.64</v>
  </a>
  <a r="1">
    <v>77.72</v>
  </a>
  <a r="1">
    <v>38.22</v>
  </a>
  <a r="1">
    <v>264.48</v>
  </a>
  <a r="1">
    <v>25.89</v>
  </a>
  <a r="1">
    <v>19.260000000000002</v>
  </a>
  <a r="1">
    <v>32.54</v>
  </a>
  <a r="1">
    <v>30.77</v>
  </a>
  <a r="1">
    <v>18.82</v>
  </a>
  <a r="1">
    <v>22.42</v>
  </a>
</arrayData>
</file>

<file path=xl/richData/rdrichvalue.xml><?xml version="1.0" encoding="utf-8"?>
<rvData xmlns="http://schemas.microsoft.com/office/spreadsheetml/2017/richdata" count="490">
  <rv s="0">
    <v>https://www.bing.com/financeapi/forcetrigger?t=a1rtww&amp;q=ARCX%3aEIRL&amp;form=skydnc</v>
    <v>Learn more on Bing</v>
  </rv>
  <rv s="1">
    <v>en-GB</v>
    <v>a1rtww</v>
    <v>268435456</v>
    <v>1</v>
    <v>Powered by Refinitiv</v>
    <v>0</v>
    <v>iShares:MSCI Ireland (ARCX:EIRL)</v>
    <v>2</v>
    <v>3</v>
    <v>Finance</v>
    <v>4</v>
    <v>60.268999999999998</v>
    <v>42</v>
    <v>1.0899000000000001</v>
    <v>-0.3584</v>
    <v>-6.5059999999999996E-3</v>
    <v>USD</v>
    <v>NYSE Arca</v>
    <v>ARCX</v>
    <v>5.0000000000000001E-3</v>
    <v>55.08</v>
    <v>ETF</v>
    <v>45236.736733529688</v>
    <v>0</v>
    <v>54.73</v>
    <v>87907592.730000004</v>
    <v>iShares:MSCI Ireland</v>
    <v>55.08</v>
    <v>55.0884</v>
    <v>54.73</v>
    <v>EIRL</v>
    <v>iShares:MSCI Ireland (ARCX:EIRL)</v>
    <v>2714</v>
    <v>6874</v>
  </rv>
  <rv s="2">
    <v>1</v>
  </rv>
  <rv s="3">
    <fb>44929</fb>
    <v>5</v>
  </rv>
  <rv s="3">
    <fb>46.44</fb>
    <v>6</v>
  </rv>
  <rv s="0">
    <v>https://www.bing.com/financeapi/forcetrigger?t=a1nplh&amp;q=ARCX%3aARGT&amp;form=skydnc</v>
    <v>Learn more on Bing</v>
  </rv>
  <rv s="1">
    <v>en-GB</v>
    <v>a1nplh</v>
    <v>268435456</v>
    <v>1</v>
    <v>Powered by Refinitiv</v>
    <v>0</v>
    <v>Glbl X MSCI Argnt ETF (ARCX:ARGT)</v>
    <v>2</v>
    <v>3</v>
    <v>Finance</v>
    <v>7</v>
    <v>48.46</v>
    <v>30.2758</v>
    <v>0.81779999999999997</v>
    <v>-0.54</v>
    <v>-1.3103999999999999E-2</v>
    <v>USD</v>
    <v>NYSE Arca</v>
    <v>ARCX</v>
    <v>5.8999999999999999E-3</v>
    <v>41.41</v>
    <v>ETF</v>
    <v>45236.750647013279</v>
    <v>5</v>
    <v>40.67</v>
    <v>50837100</v>
    <v>Glbl X MSCI Argnt ETF</v>
    <v>41.41</v>
    <v>41.21</v>
    <v>40.67</v>
    <v>ARGT</v>
    <v>Glbl X MSCI Argnt ETF (ARCX:ARGT)</v>
    <v>9656</v>
    <v>25020</v>
  </rv>
  <rv s="2">
    <v>6</v>
  </rv>
  <rv s="3">
    <fb>33.18</fb>
    <v>6</v>
  </rv>
  <rv s="0">
    <v>https://www.bing.com/financeapi/forcetrigger?t=a1sgvh&amp;q=ARCX%3aEWW&amp;form=skydnc</v>
    <v>Learn more on Bing</v>
  </rv>
  <rv s="1">
    <v>en-GB</v>
    <v>a1sgvh</v>
    <v>268435456</v>
    <v>1</v>
    <v>Powered by Refinitiv</v>
    <v>0</v>
    <v>iShares:MSCI Mexico (ARCX:EWW)</v>
    <v>2</v>
    <v>3</v>
    <v>Finance</v>
    <v>7</v>
    <v>65.73</v>
    <v>49.19</v>
    <v>1.1619999999999999</v>
    <v>5.0000000000000001E-3</v>
    <v>8.3990000000000001E-5</v>
    <v>USD</v>
    <v>NYSE Arca</v>
    <v>ARCX</v>
    <v>5.0000000000000001E-3</v>
    <v>60.345799999999997</v>
    <v>ETF</v>
    <v>45236.752966342188</v>
    <v>9</v>
    <v>59.5</v>
    <v>1157157467.99</v>
    <v>iShares:MSCI Mexico</v>
    <v>59.57</v>
    <v>59.53</v>
    <v>59.534999999999997</v>
    <v>EWW</v>
    <v>iShares:MSCI Mexico (ARCX:EWW)</v>
    <v>1617635</v>
    <v>3037037</v>
  </rv>
  <rv s="2">
    <v>10</v>
  </rv>
  <rv s="3">
    <fb>50.34</fb>
    <v>6</v>
  </rv>
  <rv s="0">
    <v>https://www.bing.com/financeapi/forcetrigger?t=a1u68m&amp;q=ARCX%3aGREK&amp;form=skydnc</v>
    <v>Learn more on Bing</v>
  </rv>
  <rv s="1">
    <v>en-GB</v>
    <v>a1u68m</v>
    <v>268435456</v>
    <v>1</v>
    <v>Powered by Refinitiv</v>
    <v>0</v>
    <v>Glbl X MSCI Greece (ARCX:GREK)</v>
    <v>2</v>
    <v>3</v>
    <v>Finance</v>
    <v>7</v>
    <v>39.99</v>
    <v>24.71</v>
    <v>1.1119000000000001</v>
    <v>0.71</v>
    <v>2.0331999999999999E-2</v>
    <v>USD</v>
    <v>NYSE Arca</v>
    <v>ARCX</v>
    <v>5.6999999999999993E-3</v>
    <v>35.648099999999999</v>
    <v>ETF</v>
    <v>45236.751816214841</v>
    <v>13</v>
    <v>35.409999999999997</v>
    <v>153710100</v>
    <v>Glbl X MSCI Greece</v>
    <v>35.51</v>
    <v>34.92</v>
    <v>35.630000000000003</v>
    <v>GREK</v>
    <v>Glbl X MSCI Greece (ARCX:GREK)</v>
    <v>28566</v>
    <v>59355</v>
  </rv>
  <rv s="2">
    <v>14</v>
  </rv>
  <rv s="3">
    <fb>26.82</fb>
    <v>6</v>
  </rv>
  <rv s="0">
    <v>https://www.bing.com/financeapi/forcetrigger?t=a1yh6h&amp;q=ARCX%3aNGE&amp;form=skydnc</v>
    <v>Learn more on Bing</v>
  </rv>
  <rv s="1">
    <v>en-GB</v>
    <v>a1yh6h</v>
    <v>268435456</v>
    <v>1</v>
    <v>Powered by Refinitiv</v>
    <v>0</v>
    <v>Glbl X MSCI Nigeria ETF (ARCX:NGE)</v>
    <v>2</v>
    <v>3</v>
    <v>Finance</v>
    <v>7</v>
    <v>10.89</v>
    <v>7.22</v>
    <v>-0.31530000000000002</v>
    <v>-0.10630000000000001</v>
    <v>-1.3697999999999998E-2</v>
    <v>USD</v>
    <v>NYSE Arca</v>
    <v>ARCX</v>
    <v>8.3000000000000001E-3</v>
    <v>7.774</v>
    <v>ETF</v>
    <v>45236.744072916408</v>
    <v>17</v>
    <v>7.59</v>
    <v>26613500</v>
    <v>Glbl X MSCI Nigeria ETF</v>
    <v>7.75</v>
    <v>7.76</v>
    <v>7.6536999999999997</v>
    <v>NGE</v>
    <v>Glbl X MSCI Nigeria ETF (ARCX:NGE)</v>
    <v>16751</v>
    <v>14335</v>
  </rv>
  <rv s="2">
    <v>18</v>
  </rv>
  <rv s="3">
    <fb>7.35</fb>
    <v>6</v>
  </rv>
  <rv s="0">
    <v>https://www.bing.com/financeapi/forcetrigger?t=a1sg8m&amp;q=ARCX%3aEWQ&amp;form=skydnc</v>
    <v>Learn more on Bing</v>
  </rv>
  <rv s="1">
    <v>en-GB</v>
    <v>a1sg8m</v>
    <v>268435456</v>
    <v>1</v>
    <v>Powered by Refinitiv</v>
    <v>0</v>
    <v>iShares:MSCI France (ARCX:EWQ)</v>
    <v>2</v>
    <v>3</v>
    <v>Finance</v>
    <v>7</v>
    <v>39.950000000000003</v>
    <v>30.645</v>
    <v>1.1560999999999999</v>
    <v>-0.2</v>
    <v>-5.6100000000000004E-3</v>
    <v>USD</v>
    <v>NYSE Arca</v>
    <v>ARCX</v>
    <v>7.6E-3</v>
    <v>35.64</v>
    <v>ETF</v>
    <v>45236.752181921096</v>
    <v>21</v>
    <v>35.450000000000003</v>
    <v>860449975.08000004</v>
    <v>iShares:MSCI France</v>
    <v>35.634999999999998</v>
    <v>35.65</v>
    <v>35.450000000000003</v>
    <v>EWQ</v>
    <v>iShares:MSCI France (ARCX:EWQ)</v>
    <v>167340</v>
    <v>691620</v>
  </rv>
  <rv s="2">
    <v>22</v>
  </rv>
  <rv s="3">
    <fb>33.44</fb>
    <v>6</v>
  </rv>
  <rv s="0">
    <v>https://www.bing.com/financeapi/forcetrigger?t=a1sf9c&amp;q=ARCX%3aEWG&amp;form=skydnc</v>
    <v>Learn more on Bing</v>
  </rv>
  <rv s="1">
    <v>en-GB</v>
    <v>a1sf9c</v>
    <v>268435456</v>
    <v>1</v>
    <v>Powered by Refinitiv</v>
    <v>0</v>
    <v>iShares:MSCI Germany (ARCX:EWG)</v>
    <v>2</v>
    <v>3</v>
    <v>Finance</v>
    <v>7</v>
    <v>29.56</v>
    <v>22.39</v>
    <v>1.1845000000000001</v>
    <v>-0.09</v>
    <v>-3.4420000000000002E-3</v>
    <v>USD</v>
    <v>NYSE Arca</v>
    <v>ARCX</v>
    <v>5.0000000000000001E-3</v>
    <v>26.17</v>
    <v>ETF</v>
    <v>45236.753140092187</v>
    <v>25</v>
    <v>26.015000000000001</v>
    <v>1217360478.51</v>
    <v>iShares:MSCI Germany</v>
    <v>26.15</v>
    <v>26.15</v>
    <v>26.06</v>
    <v>EWG</v>
    <v>iShares:MSCI Germany (ARCX:EWG)</v>
    <v>562299</v>
    <v>2131351</v>
  </rv>
  <rv s="2">
    <v>26</v>
  </rv>
  <rv s="3">
    <fb>25.15</fb>
    <v>6</v>
  </rv>
  <rv s="0">
    <v>https://www.bing.com/financeapi/forcetrigger?t=a1sh52&amp;q=ARCX%3aEWZ&amp;form=skydnc</v>
    <v>Learn more on Bing</v>
  </rv>
  <rv s="1">
    <v>en-GB</v>
    <v>a1sh52</v>
    <v>268435456</v>
    <v>1</v>
    <v>Powered by Refinitiv</v>
    <v>0</v>
    <v>iShares:MSCI Brazil (ARCX:EWZ)</v>
    <v>2</v>
    <v>3</v>
    <v>Finance</v>
    <v>7</v>
    <v>34.18</v>
    <v>25</v>
    <v>1.1324000000000001</v>
    <v>4.2999999999999997E-2</v>
    <v>1.348E-3</v>
    <v>USD</v>
    <v>NYSE Arca</v>
    <v>ARCX</v>
    <v>5.7999999999999996E-3</v>
    <v>32.085000000000001</v>
    <v>ETF</v>
    <v>45236.753149212498</v>
    <v>29</v>
    <v>31.79</v>
    <v>5111898157.8500004</v>
    <v>iShares:MSCI Brazil</v>
    <v>31.93</v>
    <v>31.9</v>
    <v>31.943000000000001</v>
    <v>EWZ</v>
    <v>iShares:MSCI Brazil (ARCX:EWZ)</v>
    <v>8229233</v>
    <v>26627417</v>
  </rv>
  <rv s="2">
    <v>30</v>
  </rv>
  <rv s="3">
    <fb>25.89</fb>
    <v>6</v>
  </rv>
  <rv s="0">
    <v>https://www.bing.com/financeapi/forcetrigger?t=a1sg5r&amp;q=ARCX%3aEWP&amp;form=skydnc</v>
    <v>Learn more on Bing</v>
  </rv>
  <rv s="1">
    <v>en-GB</v>
    <v>a1sg5r</v>
    <v>268435456</v>
    <v>1</v>
    <v>Powered by Refinitiv</v>
    <v>0</v>
    <v>iShares:MSCI Spain (ARCX:EWP)</v>
    <v>2</v>
    <v>3</v>
    <v>Finance</v>
    <v>7</v>
    <v>29.78</v>
    <v>22.05</v>
    <v>1.0863</v>
    <v>-0.12</v>
    <v>-4.3090000000000003E-3</v>
    <v>USD</v>
    <v>NYSE Arca</v>
    <v>ARCX</v>
    <v>5.0000000000000001E-3</v>
    <v>27.885000000000002</v>
    <v>ETF</v>
    <v>45236.752028680472</v>
    <v>33</v>
    <v>27.7</v>
    <v>647521837.89999998</v>
    <v>iShares:MSCI Spain</v>
    <v>27.885000000000002</v>
    <v>27.85</v>
    <v>27.73</v>
    <v>EWP</v>
    <v>iShares:MSCI Spain (ARCX:EWP)</v>
    <v>42265</v>
    <v>292189</v>
  </rv>
  <rv s="2">
    <v>34</v>
  </rv>
  <rv s="3">
    <fb>24.34</fb>
    <v>6</v>
  </rv>
  <rv s="0">
    <v>https://www.bing.com/financeapi/forcetrigger?t=a1s36h&amp;q=ARCX%3aEPOL&amp;form=skydnc</v>
    <v>Learn more on Bing</v>
  </rv>
  <rv s="1">
    <v>en-GB</v>
    <v>a1s36h</v>
    <v>268435456</v>
    <v>1</v>
    <v>Powered by Refinitiv</v>
    <v>0</v>
    <v>iShares:MSCI Poland (ARCX:EPOL)</v>
    <v>2</v>
    <v>3</v>
    <v>Finance</v>
    <v>7</v>
    <v>21.17</v>
    <v>13.2</v>
    <v>1.4857</v>
    <v>3.5000000000000003E-2</v>
    <v>1.7160000000000001E-3</v>
    <v>USD</v>
    <v>NYSE Arca</v>
    <v>ARCX</v>
    <v>6.5000000000000006E-3</v>
    <v>20.53</v>
    <v>ETF</v>
    <v>45236.752108657034</v>
    <v>37</v>
    <v>20.350100000000001</v>
    <v>214307166.27000001</v>
    <v>iShares:MSCI Poland</v>
    <v>20.49</v>
    <v>20.399999999999999</v>
    <v>20.434999999999999</v>
    <v>EPOL</v>
    <v>iShares:MSCI Poland (ARCX:EPOL)</v>
    <v>119268</v>
    <v>337713</v>
  </rv>
  <rv s="2">
    <v>38</v>
  </rv>
  <rv s="3">
    <fb>15.7</fb>
    <v>6</v>
  </rv>
  <rv s="0">
    <v>https://www.bing.com/financeapi/forcetrigger?t=a1sfhw&amp;q=ARCX%3aEWI&amp;form=skydnc</v>
    <v>Learn more on Bing</v>
  </rv>
  <rv s="1">
    <v>en-GB</v>
    <v>a1sfhw</v>
    <v>268435456</v>
    <v>1</v>
    <v>Powered by Refinitiv</v>
    <v>0</v>
    <v>iShares:MSCI Italy (ARCX:EWI)</v>
    <v>2</v>
    <v>3</v>
    <v>Finance</v>
    <v>7</v>
    <v>33.674999999999997</v>
    <v>25.17</v>
    <v>1.1798999999999999</v>
    <v>-0.153</v>
    <v>-4.8820000000000001E-3</v>
    <v>USD</v>
    <v>NYSE Arca</v>
    <v>ARCX</v>
    <v>5.0000000000000001E-3</v>
    <v>31.445</v>
    <v>ETF</v>
    <v>45236.752465323436</v>
    <v>41</v>
    <v>31.187000000000001</v>
    <v>258086931.83000001</v>
    <v>iShares:MSCI Italy</v>
    <v>31.42</v>
    <v>31.34</v>
    <v>31.187000000000001</v>
    <v>EWI</v>
    <v>iShares:MSCI Italy (ARCX:EWI)</v>
    <v>237477</v>
    <v>693509</v>
  </rv>
  <rv s="2">
    <v>42</v>
  </rv>
  <rv s="3">
    <fb>27.41</fb>
    <v>6</v>
  </rv>
  <rv s="0">
    <v>https://www.bing.com/financeapi/forcetrigger?t=a1rloc&amp;q=BATS%3aECH&amp;form=skydnc</v>
    <v>Learn more on Bing</v>
  </rv>
  <rv s="1">
    <v>en-GB</v>
    <v>a1rloc</v>
    <v>268435456</v>
    <v>1</v>
    <v>Powered by Refinitiv</v>
    <v>0</v>
    <v>iShares:MSCI Chile (BATS:ECH)</v>
    <v>2</v>
    <v>3</v>
    <v>Finance</v>
    <v>7</v>
    <v>32.06</v>
    <v>23.67</v>
    <v>0.78969999999999996</v>
    <v>-0.38</v>
    <v>-1.4745999999999999E-2</v>
    <v>USD</v>
    <v>CBOE BZX Exchange</v>
    <v>BATS</v>
    <v>5.7999999999999996E-3</v>
    <v>25.87</v>
    <v>ETF</v>
    <v>45236.751466435155</v>
    <v>45</v>
    <v>25.355</v>
    <v>487820991.01999998</v>
    <v>iShares:MSCI Chile</v>
    <v>25.84</v>
    <v>25.77</v>
    <v>25.39</v>
    <v>ECH</v>
    <v>iShares:MSCI Chile (BATS:ECH)</v>
    <v>76093</v>
    <v>443903</v>
  </rv>
  <rv s="2">
    <v>46</v>
  </rv>
  <rv s="3">
    <fb>26.33</fb>
    <v>6</v>
  </rv>
  <rv s="0">
    <v>https://www.bing.com/financeapi/forcetrigger?t=a1rmz2&amp;q=BATS%3aEDEN&amp;form=skydnc</v>
    <v>Learn more on Bing</v>
  </rv>
  <rv s="1">
    <v>en-GB</v>
    <v>a1rmz2</v>
    <v>268435456</v>
    <v>1</v>
    <v>Powered by Refinitiv</v>
    <v>0</v>
    <v>iShares:MSCI Denmark (BATS:EDEN)</v>
    <v>2</v>
    <v>3</v>
    <v>Finance</v>
    <v>8</v>
    <v>111.77</v>
    <v>83.32</v>
    <v>0.99039999999999995</v>
    <v>-0.04</v>
    <v>-4.0050000000000003E-4</v>
    <v>USD</v>
    <v>CBOE BZX Exchange</v>
    <v>BATS</v>
    <v>5.3E-3</v>
    <v>99.88</v>
    <v>ETF</v>
    <v>45236.726388414063</v>
    <v>49</v>
    <v>99.84</v>
    <v>234293270.63999999</v>
    <v>iShares:MSCI Denmark</v>
    <v>99.88</v>
    <v>99.88</v>
    <v>99.84</v>
    <v>EDEN</v>
    <v>iShares:MSCI Denmark (BATS:EDEN)</v>
    <v>1778</v>
    <v>15641</v>
  </rv>
  <rv s="2">
    <v>50</v>
  </rv>
  <rv s="3">
    <fb>98.01</fb>
    <v>6</v>
  </rv>
  <rv s="0">
    <v>https://www.bing.com/financeapi/forcetrigger?t=a1sfqh&amp;q=ARCX%3aEWL&amp;form=skydnc</v>
    <v>Learn more on Bing</v>
  </rv>
  <rv s="1">
    <v>en-GB</v>
    <v>a1sfqh</v>
    <v>268435456</v>
    <v>1</v>
    <v>Powered by Refinitiv</v>
    <v>0</v>
    <v>iShares:MSCI Switzerland (ARCX:EWL)</v>
    <v>2</v>
    <v>3</v>
    <v>Finance</v>
    <v>7</v>
    <v>48.935000000000002</v>
    <v>39.17</v>
    <v>0.74390000000000001</v>
    <v>-0.09</v>
    <v>-2.0839999999999999E-3</v>
    <v>USD</v>
    <v>NYSE Arca</v>
    <v>ARCX</v>
    <v>5.0000000000000001E-3</v>
    <v>43.2</v>
    <v>ETF</v>
    <v>45236.752644385939</v>
    <v>53</v>
    <v>43</v>
    <v>1127526475.49</v>
    <v>iShares:MSCI Switzerland</v>
    <v>43.1</v>
    <v>43.19</v>
    <v>43.1</v>
    <v>EWL</v>
    <v>iShares:MSCI Switzerland (ARCX:EWL)</v>
    <v>181994</v>
    <v>721129</v>
  </rv>
  <rv s="2">
    <v>54</v>
  </rv>
  <rv s="3">
    <fb>42.58</fb>
    <v>6</v>
  </rv>
  <rv s="0">
    <v>https://www.bing.com/financeapi/forcetrigger?t=a1sgk2&amp;q=ARCX%3aEWT&amp;form=skydnc</v>
    <v>Learn more on Bing</v>
  </rv>
  <rv s="1">
    <v>en-GB</v>
    <v>a1sgk2</v>
    <v>268435456</v>
    <v>1</v>
    <v>Powered by Refinitiv</v>
    <v>0</v>
    <v>iShares:MSCI Taiwan (ARCX:EWT)</v>
    <v>2</v>
    <v>3</v>
    <v>Finance</v>
    <v>7</v>
    <v>51.08</v>
    <v>39.75</v>
    <v>1.1529</v>
    <v>5.0000000000000001E-3</v>
    <v>1.093E-4</v>
    <v>USD</v>
    <v>NYSE Arca</v>
    <v>ARCX</v>
    <v>5.7999999999999996E-3</v>
    <v>45.86</v>
    <v>ETF</v>
    <v>45236.752988760934</v>
    <v>57</v>
    <v>45.67</v>
    <v>2906216835.71</v>
    <v>iShares:MSCI Taiwan</v>
    <v>45.79</v>
    <v>45.74</v>
    <v>45.744999999999997</v>
    <v>EWT</v>
    <v>iShares:MSCI Taiwan (ARCX:EWT)</v>
    <v>824186</v>
    <v>2827849</v>
  </rv>
  <rv s="2">
    <v>58</v>
  </rv>
  <rv s="3">
    <fb>40.36</fb>
    <v>6</v>
  </rv>
  <rv s="0">
    <v>https://www.bing.com/financeapi/forcetrigger?t=a1sfz2&amp;q=ARCX%3aEWN&amp;form=skydnc</v>
    <v>Learn more on Bing</v>
  </rv>
  <rv s="1">
    <v>en-GB</v>
    <v>a1sfz2</v>
    <v>268435456</v>
    <v>1</v>
    <v>Powered by Refinitiv</v>
    <v>0</v>
    <v>iShares:MSCI Netherlands (ARCX:EWN)</v>
    <v>2</v>
    <v>3</v>
    <v>Finance</v>
    <v>7</v>
    <v>45.61</v>
    <v>33.369999999999997</v>
    <v>1.0467</v>
    <v>-0.28499999999999998</v>
    <v>-7.2150000000000001E-3</v>
    <v>USD</v>
    <v>NYSE Arca</v>
    <v>ARCX</v>
    <v>5.0000000000000001E-3</v>
    <v>39.384999999999998</v>
    <v>ETF</v>
    <v>45236.753082881252</v>
    <v>61</v>
    <v>39.159999999999997</v>
    <v>192614006.38999999</v>
    <v>iShares:MSCI Netherlands</v>
    <v>39.36</v>
    <v>39.5</v>
    <v>39.215000000000003</v>
    <v>EWN</v>
    <v>iShares:MSCI Netherlands (ARCX:EWN)</v>
    <v>83866</v>
    <v>240947</v>
  </rv>
  <rv s="2">
    <v>62</v>
  </rv>
  <rv s="3">
    <fb>37.97</fb>
    <v>6</v>
  </rv>
  <rv s="0">
    <v>https://www.bing.com/financeapi/forcetrigger?t=a1sh27&amp;q=ARCX%3aEWY&amp;form=skydnc</v>
    <v>Learn more on Bing</v>
  </rv>
  <rv s="1">
    <v>en-GB</v>
    <v>a1sh27</v>
    <v>268435456</v>
    <v>1</v>
    <v>Powered by Refinitiv</v>
    <v>0</v>
    <v>iShares:MSCI S Korea (ARCX:EWY)</v>
    <v>2</v>
    <v>3</v>
    <v>Finance</v>
    <v>7</v>
    <v>67.95</v>
    <v>54.33</v>
    <v>1.4681</v>
    <v>3</v>
    <v>5.0277000000000002E-2</v>
    <v>USD</v>
    <v>NYSE Arca</v>
    <v>ARCX</v>
    <v>5.7999999999999996E-3</v>
    <v>63.38</v>
    <v>ETF</v>
    <v>45236.753165948438</v>
    <v>65</v>
    <v>62.6143</v>
    <v>3330078603.9899998</v>
    <v>iShares:MSCI S Korea</v>
    <v>63.2</v>
    <v>59.67</v>
    <v>62.67</v>
    <v>EWY</v>
    <v>iShares:MSCI S Korea (ARCX:EWY)</v>
    <v>3411585</v>
    <v>4145308</v>
  </rv>
  <rv s="2">
    <v>66</v>
  </rv>
  <rv s="3">
    <fb>55.43</fb>
    <v>6</v>
  </rv>
  <rv s="0">
    <v>https://www.bing.com/financeapi/forcetrigger?t=a1sfkr&amp;q=ARCX%3aEWJ&amp;form=skydnc</v>
    <v>Learn more on Bing</v>
  </rv>
  <rv s="1">
    <v>en-GB</v>
    <v>a1sfkr</v>
    <v>268435456</v>
    <v>1</v>
    <v>Powered by Refinitiv</v>
    <v>0</v>
    <v>iShares:MSCI Japan (ARCX:EWJ)</v>
    <v>2</v>
    <v>3</v>
    <v>Finance</v>
    <v>7</v>
    <v>64.11</v>
    <v>50.935000000000002</v>
    <v>1.0024999999999999</v>
    <v>-0.79</v>
    <v>-1.2742E-2</v>
    <v>USD</v>
    <v>NYSE Arca</v>
    <v>ARCX</v>
    <v>5.0000000000000001E-3</v>
    <v>61.47</v>
    <v>ETF</v>
    <v>45236.753142719528</v>
    <v>69</v>
    <v>61.195</v>
    <v>12415468483.08</v>
    <v>iShares:MSCI Japan</v>
    <v>61.41</v>
    <v>62</v>
    <v>61.21</v>
    <v>EWJ</v>
    <v>iShares:MSCI Japan (ARCX:EWJ)</v>
    <v>2655642</v>
    <v>6698269</v>
  </rv>
  <rv s="2">
    <v>70</v>
  </rv>
  <rv s="3">
    <fb>54.7</fb>
    <v>6</v>
  </rv>
  <rv s="0">
    <v>https://www.bing.com/financeapi/forcetrigger?t=a1sf3m&amp;q=ARCX%3aEWD&amp;form=skydnc</v>
    <v>Learn more on Bing</v>
  </rv>
  <rv s="1">
    <v>en-GB</v>
    <v>a1sf3m</v>
    <v>268435456</v>
    <v>1</v>
    <v>Powered by Refinitiv</v>
    <v>0</v>
    <v>iShares:MSCI Sweden (ARCX:EWD)</v>
    <v>2</v>
    <v>3</v>
    <v>Finance</v>
    <v>7</v>
    <v>37.33</v>
    <v>30.42</v>
    <v>1.1603000000000001</v>
    <v>-0.26</v>
    <v>-7.8600000000000007E-3</v>
    <v>USD</v>
    <v>NYSE Arca</v>
    <v>ARCX</v>
    <v>5.4000000000000003E-3</v>
    <v>32.99</v>
    <v>ETF</v>
    <v>45236.7520285875</v>
    <v>73</v>
    <v>32.75</v>
    <v>324530463.54000002</v>
    <v>iShares:MSCI Sweden</v>
    <v>32.99</v>
    <v>33.08</v>
    <v>32.82</v>
    <v>EWD</v>
    <v>iShares:MSCI Sweden (ARCX:EWD)</v>
    <v>128792</v>
    <v>323364</v>
  </rv>
  <rv s="2">
    <v>74</v>
  </rv>
  <rv s="3">
    <fb>32.700000000000003</fb>
    <v>6</v>
  </rv>
  <rv s="0">
    <v>https://www.bing.com/financeapi/forcetrigger?t=a23hqh&amp;q=ARCX%3aSPY&amp;form=skydnc</v>
    <v>Learn more on Bing</v>
  </rv>
  <rv s="1">
    <v>en-GB</v>
    <v>a23hqh</v>
    <v>268435456</v>
    <v>1</v>
    <v>Powered by Refinitiv</v>
    <v>0</v>
    <v>SPDR S&amp;P 500 ETF (ARCX:SPY)</v>
    <v>2</v>
    <v>3</v>
    <v>Finance</v>
    <v>7</v>
    <v>459.44</v>
    <v>373.61</v>
    <v>0.99850000000000005</v>
    <v>-0.12</v>
    <v>-2.7609999999999999E-4</v>
    <v>USD</v>
    <v>NYSE Arca</v>
    <v>ARCX</v>
    <v>8.9999999999999998E-4</v>
    <v>436.14980000000003</v>
    <v>ETF</v>
    <v>45236.753154409373</v>
    <v>77</v>
    <v>434.4796</v>
    <v>393766755695.96997</v>
    <v>SPDR S&amp;P 500 ETF</v>
    <v>435.5</v>
    <v>434.69</v>
    <v>434.57</v>
    <v>SPY</v>
    <v>SPDR S&amp;P 500 ETF (ARCX:SPY)</v>
    <v>30927317</v>
    <v>91701083</v>
  </rv>
  <rv s="2">
    <v>78</v>
  </rv>
  <rv s="3">
    <fb>380.82</fb>
    <v>6</v>
  </rv>
  <rv s="0">
    <v>https://www.bing.com/financeapi/forcetrigger?t=a1sgmw&amp;q=ARCX%3aEWU&amp;form=skydnc</v>
    <v>Learn more on Bing</v>
  </rv>
  <rv s="1">
    <v>en-GB</v>
    <v>a1sgmw</v>
    <v>268435456</v>
    <v>1</v>
    <v>Powered by Refinitiv</v>
    <v>0</v>
    <v>iShares:MSCI UK (ARCX:EWU)</v>
    <v>2</v>
    <v>3</v>
    <v>Finance</v>
    <v>7</v>
    <v>34.045000000000002</v>
    <v>28.37</v>
    <v>0.85040000000000004</v>
    <v>0.09</v>
    <v>2.8730000000000001E-3</v>
    <v>USD</v>
    <v>NYSE Arca</v>
    <v>ARCX</v>
    <v>5.0000000000000001E-3</v>
    <v>31.585000000000001</v>
    <v>ETF</v>
    <v>45236.753143437498</v>
    <v>81</v>
    <v>31.42</v>
    <v>2636536889.6199999</v>
    <v>iShares:MSCI UK</v>
    <v>31.57</v>
    <v>31.33</v>
    <v>31.42</v>
    <v>EWU</v>
    <v>iShares:MSCI UK (ARCX:EWU)</v>
    <v>757597</v>
    <v>1960810</v>
  </rv>
  <rv s="2">
    <v>82</v>
  </rv>
  <rv s="3">
    <fb>30.77</fb>
    <v>6</v>
  </rv>
  <rv s="0">
    <v>https://www.bing.com/financeapi/forcetrigger?t=a1wnz2&amp;q=ARCX%3aKSA&amp;form=skydnc</v>
    <v>Learn more on Bing</v>
  </rv>
  <rv s="1">
    <v>en-GB</v>
    <v>a1wnz2</v>
    <v>268435456</v>
    <v>1</v>
    <v>Powered by Refinitiv</v>
    <v>0</v>
    <v>iShares:MSCI S Arabia (ARCX:KSA)</v>
    <v>2</v>
    <v>3</v>
    <v>Finance</v>
    <v>7</v>
    <v>43.17</v>
    <v>35.78</v>
    <v>0.62350000000000005</v>
    <v>9.5000000000000001E-2</v>
    <v>2.4220000000000001E-3</v>
    <v>USD</v>
    <v>NYSE Arca</v>
    <v>ARCX</v>
    <v>7.4000000000000003E-3</v>
    <v>39.417400000000001</v>
    <v>ETF</v>
    <v>45236.753169745316</v>
    <v>85</v>
    <v>39.14</v>
    <v>693764928.11000001</v>
    <v>iShares:MSCI S Arabia</v>
    <v>39.24</v>
    <v>39.22</v>
    <v>39.314999999999998</v>
    <v>KSA</v>
    <v>iShares:MSCI S Arabia (ARCX:KSA)</v>
    <v>299479</v>
    <v>704369</v>
  </rv>
  <rv s="2">
    <v>86</v>
  </rv>
  <rv s="3">
    <fb>38.46</fb>
    <v>6</v>
  </rv>
  <rv s="0">
    <v>https://www.bing.com/financeapi/forcetrigger?t=a1sezr&amp;q=ARCX%3aEWC&amp;form=skydnc</v>
    <v>Learn more on Bing</v>
  </rv>
  <rv s="1">
    <v>en-GB</v>
    <v>a1sezr</v>
    <v>268435456</v>
    <v>1</v>
    <v>Powered by Refinitiv</v>
    <v>0</v>
    <v>iShares:MSCI Canada (ARCX:EWC)</v>
    <v>2</v>
    <v>3</v>
    <v>Finance</v>
    <v>7</v>
    <v>36.24</v>
    <v>31.41</v>
    <v>1.0772999999999999</v>
    <v>-0.1</v>
    <v>-2.9589999999999998E-3</v>
    <v>USD</v>
    <v>NYSE Arca</v>
    <v>ARCX</v>
    <v>5.0000000000000001E-3</v>
    <v>33.99</v>
    <v>ETF</v>
    <v>45236.753126226562</v>
    <v>89</v>
    <v>33.64</v>
    <v>2859981443.4000001</v>
    <v>iShares:MSCI Canada</v>
    <v>33.979999999999997</v>
    <v>33.799999999999997</v>
    <v>33.700000000000003</v>
    <v>EWC</v>
    <v>iShares:MSCI Canada (ARCX:EWC)</v>
    <v>542339</v>
    <v>1882321</v>
  </rv>
  <rv s="2">
    <v>90</v>
  </rv>
  <rv s="3">
    <fb>32.54</fb>
    <v>6</v>
  </rv>
  <rv s="0">
    <v>https://www.bing.com/financeapi/forcetrigger?t=a1s1rw&amp;q=XNAS%3aENZL&amp;form=skydnc</v>
    <v>Learn more on Bing</v>
  </rv>
  <rv s="1">
    <v>en-GB</v>
    <v>a1s1rw</v>
    <v>268435456</v>
    <v>1</v>
    <v>Powered by Refinitiv</v>
    <v>0</v>
    <v>iShares:MSCI New Zlnd (XNAS:ENZL)</v>
    <v>2</v>
    <v>3</v>
    <v>Finance</v>
    <v>4</v>
    <v>53.35</v>
    <v>41.030099999999997</v>
    <v>0.91979999999999995</v>
    <v>0.2994</v>
    <v>6.757E-3</v>
    <v>USD</v>
    <v>Nasdaq Stock Market</v>
    <v>XNAS</v>
    <v>5.0000000000000001E-3</v>
    <v>44.74</v>
    <v>ETF</v>
    <v>45236.73890372656</v>
    <v>93</v>
    <v>44.609400000000001</v>
    <v>106456789.31999999</v>
    <v>iShares:MSCI New Zlnd</v>
    <v>44.67</v>
    <v>44.31</v>
    <v>44.609400000000001</v>
    <v>ENZL</v>
    <v>iShares:MSCI New Zlnd (XNAS:ENZL)</v>
    <v>3362</v>
    <v>20659</v>
  </rv>
  <rv s="2">
    <v>94</v>
  </rv>
  <rv s="3">
    <fb>47.86</fb>
    <v>6</v>
  </rv>
  <rv s="0">
    <v>https://www.bing.com/financeapi/forcetrigger?t=a1sg2w&amp;q=ARCX%3aEWO&amp;form=skydnc</v>
    <v>Learn more on Bing</v>
  </rv>
  <rv s="1">
    <v>en-GB</v>
    <v>a1sg2w</v>
    <v>268435456</v>
    <v>1</v>
    <v>Powered by Refinitiv</v>
    <v>0</v>
    <v>iShares:MSCI Austria (ARCX:EWO)</v>
    <v>2</v>
    <v>3</v>
    <v>Finance</v>
    <v>7</v>
    <v>21.799900000000001</v>
    <v>18.350000000000001</v>
    <v>1.1735</v>
    <v>8.5000000000000006E-2</v>
    <v>4.2049999999999995E-3</v>
    <v>USD</v>
    <v>NYSE Arca</v>
    <v>ARCX</v>
    <v>5.0000000000000001E-3</v>
    <v>20.399999999999999</v>
    <v>ETF</v>
    <v>45236.750069224217</v>
    <v>97</v>
    <v>20.22</v>
    <v>51280796.93</v>
    <v>iShares:MSCI Austria</v>
    <v>20.309999999999999</v>
    <v>20.215</v>
    <v>20.3</v>
    <v>EWO</v>
    <v>iShares:MSCI Austria (ARCX:EWO)</v>
    <v>37651</v>
    <v>70722</v>
  </rv>
  <rv s="2">
    <v>98</v>
  </rv>
  <rv s="3">
    <fb>19.260000000000002</fb>
    <v>6</v>
  </rv>
  <rv s="0">
    <v>https://www.bing.com/financeapi/forcetrigger?t=a1zsm7&amp;q=ARCX%3aPGAL&amp;form=skydnc</v>
    <v>Learn more on Bing</v>
  </rv>
  <rv s="1">
    <v>en-GB</v>
    <v>a1zsm7</v>
    <v>268435456</v>
    <v>1</v>
    <v>Powered by Refinitiv</v>
    <v>0</v>
    <v>Glbl X MSCI Portugal (ARCX:PGAL)</v>
    <v>2</v>
    <v>3</v>
    <v>Finance</v>
    <v>4</v>
    <v>11.12</v>
    <v>9.0998999999999999</v>
    <v>1.0705</v>
    <v>1.8100000000000002E-2</v>
    <v>1.7829999999999999E-3</v>
    <v>USD</v>
    <v>NYSE Arca</v>
    <v>ARCX</v>
    <v>6.0999999999999995E-3</v>
    <v>10.17</v>
    <v>ETF</v>
    <v>45236.725018888283</v>
    <v>101</v>
    <v>10.168100000000001</v>
    <v>8377900</v>
    <v>Glbl X MSCI Portugal</v>
    <v>10.17</v>
    <v>10.15</v>
    <v>10.168100000000001</v>
    <v>PGAL</v>
    <v>Glbl X MSCI Portugal (ARCX:PGAL)</v>
    <v>1129</v>
    <v>2897</v>
  </rv>
  <rv s="2">
    <v>102</v>
  </rv>
  <rv s="3">
    <fb>10.119999999999999</fb>
    <v>6</v>
  </rv>
  <rv s="0">
    <v>https://www.bing.com/financeapi/forcetrigger?t=a1rtcw&amp;q=ARCX%3aEIDO&amp;form=skydnc</v>
    <v>Learn more on Bing</v>
  </rv>
  <rv s="1">
    <v>en-GB</v>
    <v>a1rtcw</v>
    <v>268435456</v>
    <v>1</v>
    <v>Powered by Refinitiv</v>
    <v>0</v>
    <v>iShares:MSCI Indonesia (ARCX:EIDO)</v>
    <v>2</v>
    <v>3</v>
    <v>Finance</v>
    <v>7</v>
    <v>24.78</v>
    <v>19.945</v>
    <v>0.45</v>
    <v>0.28000000000000003</v>
    <v>1.3127E-2</v>
    <v>USD</v>
    <v>NYSE Arca</v>
    <v>ARCX</v>
    <v>5.7999999999999996E-3</v>
    <v>21.68</v>
    <v>ETF</v>
    <v>45236.752344432811</v>
    <v>105</v>
    <v>21.52</v>
    <v>464467722.88</v>
    <v>iShares:MSCI Indonesia</v>
    <v>21.55</v>
    <v>21.33</v>
    <v>21.61</v>
    <v>EIDO</v>
    <v>iShares:MSCI Indonesia (ARCX:EIDO)</v>
    <v>265977</v>
    <v>471648</v>
  </rv>
  <rv s="2">
    <v>106</v>
  </rv>
  <rv s="3">
    <fb>22.42</fb>
    <v>6</v>
  </rv>
  <rv s="0">
    <v>https://www.bing.com/financeapi/forcetrigger?t=a1seu2&amp;q=ARCX%3aEWA&amp;form=skydnc</v>
    <v>Learn more on Bing</v>
  </rv>
  <rv s="1">
    <v>en-GB</v>
    <v>a1seu2</v>
    <v>268435456</v>
    <v>1</v>
    <v>Powered by Refinitiv</v>
    <v>0</v>
    <v>iShares:MSCI Australia (ARCX:EWA)</v>
    <v>2</v>
    <v>3</v>
    <v>Finance</v>
    <v>7</v>
    <v>25.22</v>
    <v>20.46</v>
    <v>1.1736</v>
    <v>-8.5000000000000006E-2</v>
    <v>-3.8969999999999999E-3</v>
    <v>USD</v>
    <v>NYSE Arca</v>
    <v>ARCX</v>
    <v>5.0000000000000001E-3</v>
    <v>21.83</v>
    <v>ETF</v>
    <v>45236.753143529684</v>
    <v>109</v>
    <v>21.715</v>
    <v>1867827160.54</v>
    <v>iShares:MSCI Australia</v>
    <v>21.82</v>
    <v>21.81</v>
    <v>21.725000000000001</v>
    <v>EWA</v>
    <v>iShares:MSCI Australia (ARCX:EWA)</v>
    <v>1096572</v>
    <v>2359780</v>
  </rv>
  <rv s="2">
    <v>110</v>
  </rv>
  <rv s="3">
    <fb>21.97</fb>
    <v>6</v>
  </rv>
  <rv s="0">
    <v>https://www.bing.com/financeapi/forcetrigger?t=a1s3w7&amp;q=ARCX%3aEPU&amp;form=skydnc</v>
    <v>Learn more on Bing</v>
  </rv>
  <rv s="1">
    <v>en-GB</v>
    <v>a1s3w7</v>
    <v>268435456</v>
    <v>1</v>
    <v>Powered by Refinitiv</v>
    <v>0</v>
    <v>iShares MSCI Pr &amp; Gl Exp (ARCX:EPU)</v>
    <v>2</v>
    <v>3</v>
    <v>Finance</v>
    <v>4</v>
    <v>33.889499999999998</v>
    <v>27.62</v>
    <v>0.82189999999999996</v>
    <v>0.13</v>
    <v>4.4039999999999999E-3</v>
    <v>USD</v>
    <v>NYSE Arca</v>
    <v>ARCX</v>
    <v>5.7999999999999996E-3</v>
    <v>29.78</v>
    <v>ETF</v>
    <v>45236.740327500003</v>
    <v>113</v>
    <v>29.6</v>
    <v>88861710.319999993</v>
    <v>iShares MSCI Pr &amp; Gl Exp</v>
    <v>29.6</v>
    <v>29.52</v>
    <v>29.65</v>
    <v>EPU</v>
    <v>iShares MSCI Pr &amp; Gl Exp (ARCX:EPU)</v>
    <v>4981</v>
    <v>18107</v>
  </rv>
  <rv s="2">
    <v>114</v>
  </rv>
  <rv s="3">
    <fb>28.97</fb>
    <v>6</v>
  </rv>
  <rv s="0">
    <v>https://www.bing.com/financeapi/forcetrigger?t=a1sfnm&amp;q=ARCX%3aEWK&amp;form=skydnc</v>
    <v>Learn more on Bing</v>
  </rv>
  <rv s="1">
    <v>en-GB</v>
    <v>a1sfnm</v>
    <v>268435456</v>
    <v>1</v>
    <v>Powered by Refinitiv</v>
    <v>0</v>
    <v>iShares:MSCI Belgium (ARCX:EWK)</v>
    <v>2</v>
    <v>3</v>
    <v>Finance</v>
    <v>4</v>
    <v>19.39</v>
    <v>15.91</v>
    <v>1.0126999999999999</v>
    <v>0.01</v>
    <v>5.6689999999999996E-4</v>
    <v>USD</v>
    <v>NYSE Arca</v>
    <v>ARCX</v>
    <v>5.0000000000000001E-3</v>
    <v>17.649999999999999</v>
    <v>ETF</v>
    <v>45236.739775543749</v>
    <v>117</v>
    <v>17.649999999999999</v>
    <v>17434941.129999999</v>
    <v>iShares:MSCI Belgium</v>
    <v>17.649999999999999</v>
    <v>17.64</v>
    <v>17.649999999999999</v>
    <v>EWK</v>
    <v>iShares:MSCI Belgium (ARCX:EWK)</v>
    <v>1186</v>
    <v>4100</v>
  </rv>
  <rv s="2">
    <v>118</v>
  </rv>
  <rv s="3">
    <fb>17.97</fb>
    <v>6</v>
  </rv>
  <rv s="0">
    <v>https://www.bing.com/financeapi/forcetrigger?t=a21jqh&amp;q=XNAS%3aQAT&amp;form=skydnc</v>
    <v>Learn more on Bing</v>
  </rv>
  <rv s="1">
    <v>en-GB</v>
    <v>a21jqh</v>
    <v>268435456</v>
    <v>1</v>
    <v>Powered by Refinitiv</v>
    <v>0</v>
    <v>iShares:MSCI Qatar (XNAS:QAT)</v>
    <v>2</v>
    <v>3</v>
    <v>Finance</v>
    <v>7</v>
    <v>22.196400000000001</v>
    <v>15.66</v>
    <v>0.41249999999999998</v>
    <v>0.51</v>
    <v>3.0123999999999998E-2</v>
    <v>USD</v>
    <v>Nasdaq Stock Market</v>
    <v>XNAS</v>
    <v>5.7999999999999996E-3</v>
    <v>17.48</v>
    <v>ETF</v>
    <v>45236.752524941403</v>
    <v>121</v>
    <v>17.25</v>
    <v>65891727.100000001</v>
    <v>iShares:MSCI Qatar</v>
    <v>17.25</v>
    <v>16.93</v>
    <v>17.440000000000001</v>
    <v>QAT</v>
    <v>iShares:MSCI Qatar (XNAS:QAT)</v>
    <v>1505</v>
    <v>17935</v>
  </rv>
  <rv s="2">
    <v>122</v>
  </rv>
  <rv s="3">
    <fb>18.63</fb>
    <v>6</v>
  </rv>
  <rv s="0">
    <v>https://www.bing.com/financeapi/forcetrigger?t=a1sgec&amp;q=ARCX%3aEWS&amp;form=skydnc</v>
    <v>Learn more on Bing</v>
  </rv>
  <rv s="1">
    <v>en-GB</v>
    <v>a1sgec</v>
    <v>268435456</v>
    <v>1</v>
    <v>Powered by Refinitiv</v>
    <v>0</v>
    <v>iShares:MSCI Singapore (ARCX:EWS)</v>
    <v>2</v>
    <v>3</v>
    <v>Finance</v>
    <v>7</v>
    <v>20.54</v>
    <v>17.22</v>
    <v>0.90359999999999996</v>
    <v>0.115</v>
    <v>6.2909999999999997E-3</v>
    <v>USD</v>
    <v>NYSE Arca</v>
    <v>ARCX</v>
    <v>5.0000000000000001E-3</v>
    <v>18.445</v>
    <v>ETF</v>
    <v>45236.752957557816</v>
    <v>125</v>
    <v>18.38</v>
    <v>452452146.13</v>
    <v>iShares:MSCI Singapore</v>
    <v>18.440000000000001</v>
    <v>18.28</v>
    <v>18.395</v>
    <v>EWS</v>
    <v>iShares:MSCI Singapore (ARCX:EWS)</v>
    <v>200489</v>
    <v>397868</v>
  </rv>
  <rv s="2">
    <v>126</v>
  </rv>
  <rv s="3">
    <fb>18.82</fb>
    <v>6</v>
  </rv>
  <rv s="0">
    <v>https://www.bing.com/financeapi/forcetrigger?t=a1s2u2&amp;q=ARCX%3aEPHE&amp;form=skydnc</v>
    <v>Learn more on Bing</v>
  </rv>
  <rv s="1">
    <v>en-GB</v>
    <v>a1s2u2</v>
    <v>268435456</v>
    <v>1</v>
    <v>Powered by Refinitiv</v>
    <v>0</v>
    <v>iShares:MSCI Philippines (ARCX:EPHE)</v>
    <v>2</v>
    <v>3</v>
    <v>Finance</v>
    <v>4</v>
    <v>29.395</v>
    <v>23.15</v>
    <v>0.95989999999999998</v>
    <v>-0.06</v>
    <v>-2.4620000000000002E-3</v>
    <v>USD</v>
    <v>NYSE Arca</v>
    <v>ARCX</v>
    <v>5.7999999999999996E-3</v>
    <v>24.4</v>
    <v>ETF</v>
    <v>45236.738540983592</v>
    <v>129</v>
    <v>24.21</v>
    <v>87213907.049999997</v>
    <v>iShares:MSCI Philippines</v>
    <v>24.32</v>
    <v>24.37</v>
    <v>24.31</v>
    <v>EPHE</v>
    <v>iShares:MSCI Philippines (ARCX:EPHE)</v>
    <v>10493</v>
    <v>33278</v>
  </rv>
  <rv s="2">
    <v>130</v>
  </rv>
  <rv s="3">
    <fb>26.54</fb>
    <v>6</v>
  </rv>
  <rv s="0">
    <v>https://www.bing.com/financeapi/forcetrigger?t=a25g2w&amp;q=BATS%3aVNM&amp;form=skydnc</v>
    <v>Learn more on Bing</v>
  </rv>
  <rv s="1">
    <v>en-GB</v>
    <v>a25g2w</v>
    <v>268435456</v>
    <v>1</v>
    <v>Powered by Refinitiv</v>
    <v>0</v>
    <v>VanEck:Vietnam (BATS:VNM)</v>
    <v>2</v>
    <v>3</v>
    <v>Finance</v>
    <v>7</v>
    <v>15.645</v>
    <v>10.726900000000001</v>
    <v>1.5327999999999999</v>
    <v>0.1651</v>
    <v>1.3182000000000001E-2</v>
    <v>USD</v>
    <v>CBOE BZX Exchange</v>
    <v>BATS</v>
    <v>6.0000000000000001E-3</v>
    <v>12.75</v>
    <v>ETF</v>
    <v>45236.752998193748</v>
    <v>133</v>
    <v>12.685</v>
    <v>482656680.72000003</v>
    <v>VanEck:Vietnam</v>
    <v>12.74</v>
    <v>12.525</v>
    <v>12.690099999999999</v>
    <v>VNM</v>
    <v>VanEck:Vietnam (BATS:VNM)</v>
    <v>147903</v>
    <v>678060</v>
  </rv>
  <rv s="2">
    <v>134</v>
  </rv>
  <rv s="3">
    <fb>12.31</fb>
    <v>6</v>
  </rv>
  <rv s="0">
    <v>https://www.bing.com/financeapi/forcetrigger?t=a1rtzr&amp;q=ARCX%3aEIS&amp;form=skydnc</v>
    <v>Learn more on Bing</v>
  </rv>
  <rv s="1">
    <v>en-GB</v>
    <v>a1rtzr</v>
    <v>268435456</v>
    <v>1</v>
    <v>Powered by Refinitiv</v>
    <v>0</v>
    <v>iShares:MSCI Israel (ARCX:EIS)</v>
    <v>2</v>
    <v>3</v>
    <v>Finance</v>
    <v>7</v>
    <v>64.37</v>
    <v>44.52</v>
    <v>0.94010000000000005</v>
    <v>0.31</v>
    <v>6.2469999999999999E-3</v>
    <v>USD</v>
    <v>NYSE Arca</v>
    <v>ARCX</v>
    <v>5.7999999999999996E-3</v>
    <v>50.4</v>
    <v>ETF</v>
    <v>45236.746894860938</v>
    <v>137</v>
    <v>49.847900000000003</v>
    <v>111736647.98</v>
    <v>iShares:MSCI Israel</v>
    <v>50.32</v>
    <v>49.62</v>
    <v>49.93</v>
    <v>EIS</v>
    <v>iShares:MSCI Israel (ARCX:EIS)</v>
    <v>36837</v>
    <v>53676</v>
  </rv>
  <rv s="2">
    <v>138</v>
  </rv>
  <rv s="3">
    <fb>56.08</fb>
    <v>6</v>
  </rv>
  <rv s="0">
    <v>https://www.bing.com/financeapi/forcetrigger?t=a1uebh&amp;q=ARCX%3aGXG&amp;form=skydnc</v>
    <v>Learn more on Bing</v>
  </rv>
  <rv s="1">
    <v>en-GB</v>
    <v>a1uebh</v>
    <v>268435456</v>
    <v>1</v>
    <v>Powered by Refinitiv</v>
    <v>0</v>
    <v>Glbl X MSCI Colombia ETF (ARCX:GXG)</v>
    <v>2</v>
    <v>3</v>
    <v>Finance</v>
    <v>4</v>
    <v>23.11</v>
    <v>17.52</v>
    <v>0.87150000000000005</v>
    <v>-0.1431</v>
    <v>-6.7669999999999996E-3</v>
    <v>USD</v>
    <v>NYSE Arca</v>
    <v>ARCX</v>
    <v>6.1999999999999998E-3</v>
    <v>21.49</v>
    <v>ETF</v>
    <v>45236.734199825783</v>
    <v>141</v>
    <v>20.86</v>
    <v>31611700</v>
    <v>Glbl X MSCI Colombia ETF</v>
    <v>21.49</v>
    <v>21.145800000000001</v>
    <v>21.002700000000001</v>
    <v>GXG</v>
    <v>Glbl X MSCI Colombia ETF (ARCX:GXG)</v>
    <v>7844</v>
    <v>11364</v>
  </rv>
  <rv s="2">
    <v>142</v>
  </rv>
  <rv s="3">
    <fb>19.760000000000002</fb>
    <v>6</v>
  </rv>
  <rv s="0">
    <v>https://www.bing.com/financeapi/forcetrigger?t=a1vjec&amp;q=BATS%3aINDA&amp;form=skydnc</v>
    <v>Learn more on Bing</v>
  </rv>
  <rv s="1">
    <v>en-GB</v>
    <v>a1vjec</v>
    <v>268435456</v>
    <v>1</v>
    <v>Powered by Refinitiv</v>
    <v>0</v>
    <v>iShares:MSCI India (BATS:INDA)</v>
    <v>2</v>
    <v>3</v>
    <v>Finance</v>
    <v>7</v>
    <v>45.46</v>
    <v>37.765000000000001</v>
    <v>0.87629999999999997</v>
    <v>-5.0000000000000001E-3</v>
    <v>-1.133E-4</v>
    <v>USD</v>
    <v>CBOE BZX Exchange</v>
    <v>BATS</v>
    <v>6.8000000000000005E-3</v>
    <v>44.244999999999997</v>
    <v>ETF</v>
    <v>45236.752778495313</v>
    <v>145</v>
    <v>44.11</v>
    <v>6041856386.1099997</v>
    <v>iShares:MSCI India</v>
    <v>44.16</v>
    <v>44.15</v>
    <v>44.145000000000003</v>
    <v>INDA</v>
    <v>iShares:MSCI India (BATS:INDA)</v>
    <v>2552647</v>
    <v>2883656</v>
  </rv>
  <rv s="2">
    <v>146</v>
  </rv>
  <rv s="3">
    <fb>41.9</fb>
    <v>6</v>
  </rv>
  <rv s="0">
    <v>https://www.bing.com/financeapi/forcetrigger?t=a24qhw&amp;q=XNAS%3aUAE&amp;form=skydnc</v>
    <v>Learn more on Bing</v>
  </rv>
  <rv s="1">
    <v>en-GB</v>
    <v>a24qhw</v>
    <v>268435456</v>
    <v>1</v>
    <v>Powered by Refinitiv</v>
    <v>0</v>
    <v>iShares:MSCI UAE (XNAS:UAE)</v>
    <v>2</v>
    <v>3</v>
    <v>Finance</v>
    <v>7</v>
    <v>16.16</v>
    <v>13.31</v>
    <v>0.49540000000000001</v>
    <v>0.11</v>
    <v>7.5599999999999999E-3</v>
    <v>USD</v>
    <v>Nasdaq Stock Market</v>
    <v>XNAS</v>
    <v>5.7999999999999996E-3</v>
    <v>14.69</v>
    <v>ETF</v>
    <v>45236.748778830472</v>
    <v>149</v>
    <v>14.6</v>
    <v>35044764.109999999</v>
    <v>iShares:MSCI UAE</v>
    <v>14.68</v>
    <v>14.55</v>
    <v>14.66</v>
    <v>UAE</v>
    <v>iShares:MSCI UAE (XNAS:UAE)</v>
    <v>4306</v>
    <v>50134</v>
  </rv>
  <rv s="2">
    <v>150</v>
  </rv>
  <rv s="3">
    <fb>15.09</fb>
    <v>6</v>
  </rv>
  <rv s="0">
    <v>https://www.bing.com/financeapi/forcetrigger?t=a1sftc&amp;q=ARCX%3aEWM&amp;form=skydnc</v>
    <v>Learn more on Bing</v>
  </rv>
  <rv s="1">
    <v>en-GB</v>
    <v>a1sftc</v>
    <v>268435456</v>
    <v>1</v>
    <v>Powered by Refinitiv</v>
    <v>0</v>
    <v>iShares:MSCI Malaysia (ARCX:EWM)</v>
    <v>2</v>
    <v>3</v>
    <v>Finance</v>
    <v>7</v>
    <v>24.119199999999999</v>
    <v>19.84</v>
    <v>0.69410000000000005</v>
    <v>0.4</v>
    <v>1.8849999999999999E-2</v>
    <v>USD</v>
    <v>NYSE Arca</v>
    <v>ARCX</v>
    <v>5.0000000000000001E-3</v>
    <v>21.66</v>
    <v>ETF</v>
    <v>45236.752158425785</v>
    <v>153</v>
    <v>21.55</v>
    <v>235848484.62</v>
    <v>iShares:MSCI Malaysia</v>
    <v>21.57</v>
    <v>21.22</v>
    <v>21.62</v>
    <v>EWM</v>
    <v>iShares:MSCI Malaysia (ARCX:EWM)</v>
    <v>150083</v>
    <v>394755</v>
  </rv>
  <rv s="2">
    <v>154</v>
  </rv>
  <rv s="3">
    <fb>22.58</fb>
    <v>6</v>
  </rv>
  <rv s="0">
    <v>https://www.bing.com/financeapi/forcetrigger?t=a1ue8m&amp;q=ARCX%3aNORW&amp;form=skydnc</v>
    <v>Learn more on Bing</v>
  </rv>
  <rv s="1">
    <v>en-GB</v>
    <v>a1ue8m</v>
    <v>268435456</v>
    <v>1</v>
    <v>Powered by Refinitiv</v>
    <v>0</v>
    <v>Glbl X MSCI Norway ETF (ARCX:NORW)</v>
    <v>2</v>
    <v>3</v>
    <v>Finance</v>
    <v>4</v>
    <v>27.1</v>
    <v>22.55</v>
    <v>1.3839999999999999</v>
    <v>6.3700000000000007E-2</v>
    <v>2.696E-3</v>
    <v>USD</v>
    <v>NYSE Arca</v>
    <v>ARCX</v>
    <v>5.0000000000000001E-3</v>
    <v>23.85</v>
    <v>ETF</v>
    <v>45236.735589166405</v>
    <v>157</v>
    <v>23.690999999999999</v>
    <v>54065400</v>
    <v>Glbl X MSCI Norway ETF</v>
    <v>23.821000000000002</v>
    <v>23.627300000000002</v>
    <v>23.690999999999999</v>
    <v>NORW</v>
    <v>Glbl X MSCI Norway ETF (ARCX:NORW)</v>
    <v>1708</v>
    <v>8759</v>
  </rv>
  <rv s="2">
    <v>158</v>
  </rv>
  <rv s="3">
    <fb>24.952500000000001</fb>
    <v>6</v>
  </rv>
  <rv s="0">
    <v>https://www.bing.com/financeapi/forcetrigger?t=a1xdsm&amp;q=XNAS%3aMCHI&amp;form=skydnc</v>
    <v>Learn more on Bing</v>
  </rv>
  <rv s="1">
    <v>en-GB</v>
    <v>a1xdsm</v>
    <v>268435456</v>
    <v>1</v>
    <v>Powered by Refinitiv</v>
    <v>0</v>
    <v>iShares:MSCI China (XNAS:MCHI)</v>
    <v>2</v>
    <v>3</v>
    <v>Finance</v>
    <v>7</v>
    <v>55.886299999999999</v>
    <v>38.7333</v>
    <v>1.1978</v>
    <v>0.3</v>
    <v>6.9360000000000003E-3</v>
    <v>USD</v>
    <v>Nasdaq Stock Market</v>
    <v>XNAS</v>
    <v>5.7999999999999996E-3</v>
    <v>43.88</v>
    <v>ETF</v>
    <v>45236.75296766172</v>
    <v>161</v>
    <v>43.505000000000003</v>
    <v>6928324673.8299999</v>
    <v>iShares:MSCI China</v>
    <v>43.82</v>
    <v>43.25</v>
    <v>43.55</v>
    <v>MCHI</v>
    <v>iShares:MSCI China (XNAS:MCHI)</v>
    <v>2757529</v>
    <v>3343022</v>
  </rv>
  <rv s="2">
    <v>162</v>
  </rv>
  <rv s="3">
    <fb>49.11</fb>
    <v>6</v>
  </rv>
  <rv s="0">
    <v>https://www.bing.com/financeapi/forcetrigger?t=a1sff2&amp;q=ARCX%3aEWH&amp;form=skydnc</v>
    <v>Learn more on Bing</v>
  </rv>
  <rv s="1">
    <v>en-GB</v>
    <v>a1sff2</v>
    <v>268435456</v>
    <v>1</v>
    <v>Powered by Refinitiv</v>
    <v>0</v>
    <v>iShares:MSCI Hong Kong (ARCX:EWH)</v>
    <v>2</v>
    <v>3</v>
    <v>Finance</v>
    <v>7</v>
    <v>22.65</v>
    <v>16.614999999999998</v>
    <v>0.82169999999999999</v>
    <v>4.8399999999999999E-2</v>
    <v>2.7589999999999997E-3</v>
    <v>USD</v>
    <v>NYSE Arca</v>
    <v>ARCX</v>
    <v>5.0000000000000001E-3</v>
    <v>17.68</v>
    <v>ETF</v>
    <v>45236.752753876564</v>
    <v>165</v>
    <v>17.535</v>
    <v>580598265.25999999</v>
    <v>iShares:MSCI Hong Kong</v>
    <v>17.68</v>
    <v>17.54</v>
    <v>17.5884</v>
    <v>EWH</v>
    <v>iShares:MSCI Hong Kong (ARCX:EWH)</v>
    <v>1004539</v>
    <v>2758352</v>
  </rv>
  <rv s="2">
    <v>166</v>
  </rv>
  <rv s="3">
    <fb>21.52</fb>
    <v>6</v>
  </rv>
  <rv s="0">
    <v>https://www.bing.com/financeapi/forcetrigger?t=a2478m&amp;q=ARCX%3aTHD&amp;form=skydnc</v>
    <v>Learn more on Bing</v>
  </rv>
  <rv s="1">
    <v>en-GB</v>
    <v>a2478m</v>
    <v>268435456</v>
    <v>1</v>
    <v>Powered by Refinitiv</v>
    <v>0</v>
    <v>iShares:MSCI Thai (ARCX:THD)</v>
    <v>2</v>
    <v>3</v>
    <v>Finance</v>
    <v>7</v>
    <v>80.790000000000006</v>
    <v>58.9</v>
    <v>0.97360000000000002</v>
    <v>-0.62</v>
    <v>-9.7650000000000011E-3</v>
    <v>USD</v>
    <v>NYSE Arca</v>
    <v>ARCX</v>
    <v>5.7999999999999996E-3</v>
    <v>63.04</v>
    <v>ETF</v>
    <v>45236.752058286722</v>
    <v>169</v>
    <v>62.79</v>
    <v>266977133.22</v>
    <v>iShares:MSCI Thai</v>
    <v>62.91</v>
    <v>63.49</v>
    <v>62.87</v>
    <v>THD</v>
    <v>iShares:MSCI Thai (ARCX:THD)</v>
    <v>8502</v>
    <v>70165</v>
  </rv>
  <rv s="2">
    <v>170</v>
  </rv>
  <rv s="3">
    <fb>76.09</fb>
    <v>6</v>
  </rv>
  <rv s="0">
    <v>https://www.bing.com/financeapi/forcetrigger?t=a1sjf2&amp;q=ARCX%3aEZA&amp;form=skydnc</v>
    <v>Learn more on Bing</v>
  </rv>
  <rv s="1">
    <v>en-GB</v>
    <v>a1sjf2</v>
    <v>268435456</v>
    <v>1</v>
    <v>Powered by Refinitiv</v>
    <v>0</v>
    <v>iShares:MSCI S Africa (ARCX:EZA)</v>
    <v>2</v>
    <v>3</v>
    <v>Finance</v>
    <v>7</v>
    <v>47.74</v>
    <v>35.76</v>
    <v>1.4576</v>
    <v>-0.22</v>
    <v>-5.4279999999999997E-3</v>
    <v>USD</v>
    <v>NYSE Arca</v>
    <v>ARCX</v>
    <v>5.7999999999999996E-3</v>
    <v>40.49</v>
    <v>ETF</v>
    <v>45236.750347198438</v>
    <v>173</v>
    <v>40.11</v>
    <v>299130772.11000001</v>
    <v>iShares:MSCI S Africa</v>
    <v>40.49</v>
    <v>40.53</v>
    <v>40.31</v>
    <v>EZA</v>
    <v>iShares:MSCI S Africa (ARCX:EZA)</v>
    <v>454949</v>
    <v>244115</v>
  </rv>
  <rv s="2">
    <v>174</v>
  </rv>
  <rv s="3">
    <fb>43.74</fb>
    <v>6</v>
  </rv>
  <rv s="0">
    <v>https://www.bing.com/financeapi/forcetrigger?t=a1zgar&amp;q=ARCX%3aPAK&amp;form=skydnc</v>
    <v>Learn more on Bing</v>
  </rv>
  <rv s="1">
    <v>en-GB</v>
    <v>a1zgar</v>
    <v>268435456</v>
    <v>1</v>
    <v>Powered by Refinitiv</v>
    <v>0</v>
    <v>Glbl X MSCI Pakistan ETF (ARCX:PAK)</v>
    <v>2</v>
    <v>3</v>
    <v>Finance</v>
    <v>7</v>
    <v>17.39</v>
    <v>12</v>
    <v>0.46450000000000002</v>
    <v>0.22939999999999999</v>
    <v>1.4857E-2</v>
    <v>USD</v>
    <v>NYSE Arca</v>
    <v>ARCX</v>
    <v>8.0000000000000002E-3</v>
    <v>15.675000000000001</v>
    <v>ETF</v>
    <v>45236.747746562498</v>
    <v>177</v>
    <v>15.600099999999999</v>
    <v>28747500</v>
    <v>Glbl X MSCI Pakistan ETF</v>
    <v>15.600099999999999</v>
    <v>15.4406</v>
    <v>15.67</v>
    <v>PAK</v>
    <v>Glbl X MSCI Pakistan ETF (ARCX:PAK)</v>
    <v>2837</v>
    <v>15476</v>
  </rv>
  <rv s="2">
    <v>178</v>
  </rv>
  <rv s="3">
    <fb>14.87</fb>
    <v>6</v>
  </rv>
  <rv s="0">
    <v>https://www.bing.com/financeapi/forcetrigger?t=a1rsp2&amp;q=ARCX%3aEGPT&amp;form=skydnc</v>
    <v>Learn more on Bing</v>
  </rv>
  <rv s="1">
    <v>en-GB</v>
    <v>a1rsp2</v>
    <v>268435456</v>
    <v>1</v>
    <v>Powered by Refinitiv</v>
    <v>0</v>
    <v>VanEck:Egypt Index (ARCX:EGPT)</v>
    <v>2</v>
    <v>3</v>
    <v>Finance</v>
    <v>7</v>
    <v>26.27</v>
    <v>15.73</v>
    <v>0.13739999999999999</v>
    <v>-0.3</v>
    <v>-1.2605E-2</v>
    <v>USD</v>
    <v>NYSE Arca</v>
    <v>ARCX</v>
    <v>9.3999999999999986E-3</v>
    <v>23.5</v>
    <v>ETF</v>
    <v>45236.750238020315</v>
    <v>181</v>
    <v>23.5</v>
    <v>20975761.489999998</v>
    <v>VanEck:Egypt Index</v>
    <v>23.5</v>
    <v>23.8</v>
    <v>23.5</v>
    <v>EGPT</v>
    <v>VanEck:Egypt Index (ARCX:EGPT)</v>
    <v>1749</v>
    <v>27278</v>
  </rv>
  <rv s="2">
    <v>182</v>
  </rv>
  <rv s="3">
    <fb>20.8</fb>
    <v>6</v>
  </rv>
  <rv s="0">
    <v>https://www.bing.com/financeapi/forcetrigger?t=a24mz2&amp;q=XNAS%3aTUR&amp;form=skydnc</v>
    <v>Learn more on Bing</v>
  </rv>
  <rv s="1">
    <v>en-GB</v>
    <v>a24mz2</v>
    <v>268435456</v>
    <v>1</v>
    <v>Powered by Refinitiv</v>
    <v>0</v>
    <v>iShares:MSCI Turkey (XNAS:TUR)</v>
    <v>2</v>
    <v>3</v>
    <v>Finance</v>
    <v>7</v>
    <v>39.76</v>
    <v>27.61</v>
    <v>0.79290000000000005</v>
    <v>0.56000000000000005</v>
    <v>1.6097E-2</v>
    <v>USD</v>
    <v>Nasdaq Stock Market</v>
    <v>XNAS</v>
    <v>5.7999999999999996E-3</v>
    <v>35.499600000000001</v>
    <v>ETF</v>
    <v>45236.752209050785</v>
    <v>185</v>
    <v>35.14</v>
    <v>178314133.58000001</v>
    <v>iShares:MSCI Turkey</v>
    <v>35.36</v>
    <v>34.79</v>
    <v>35.35</v>
    <v>TUR</v>
    <v>iShares:MSCI Turkey (XNAS:TUR)</v>
    <v>77804</v>
    <v>120476</v>
  </rv>
  <rv s="2">
    <v>186</v>
  </rv>
  <rv s="3">
    <fb>37.76</fb>
    <v>6</v>
  </rv>
  <rv s="4">
    <v>en-GB</v>
    <v>av932w</v>
    <v>268435456</v>
    <v>1</v>
    <v>Powered by Refinitiv</v>
    <v>9</v>
    <v>EUR/USD</v>
    <v>10</v>
    <v>11</v>
    <v>Finance</v>
    <v>12</v>
    <v>1.1274999999999999</v>
    <v>0.9728</v>
    <v>2.9999999999999997E-4</v>
    <v>2.7959999999999997E-4</v>
    <v>USD</v>
    <v>EUR</v>
    <v>1.0755999999999999</v>
    <v>Currency Pair</v>
    <v>45236.753101851849</v>
    <v>1.0723</v>
    <v>Euro/US Dollar FX Spot Rate</v>
    <v>1.0727</v>
    <v>1.0729</v>
    <v>1.0731999999999999</v>
    <v>EURUSD</v>
    <v>EUR/USD</v>
  </rv>
  <rv s="2">
    <v>189</v>
  </rv>
  <rv s="3">
    <fb>44928</fb>
    <v>5</v>
  </rv>
  <rv s="3">
    <fb>1.0662</fb>
    <v>6</v>
  </rv>
  <rv s="4">
    <v>en-GB</v>
    <v>av3wnm</v>
    <v>268435456</v>
    <v>1</v>
    <v>Powered by Refinitiv</v>
    <v>9</v>
    <v>CAD/USD</v>
    <v>10</v>
    <v>11</v>
    <v>Finance</v>
    <v>12</v>
    <v>0.76380000000000003</v>
    <v>0.71930000000000005</v>
    <v>-8.9999999999999998E-4</v>
    <v>-1.2290000000000001E-3</v>
    <v>USD</v>
    <v>CAD</v>
    <v>0.73370000000000002</v>
    <v>Currency Pair</v>
    <v>45236.753159722219</v>
    <v>0.73080000000000001</v>
    <v>Canadian Dollar/US Dollar FX Cross Rate</v>
    <v>0.73150000000000004</v>
    <v>0.73209999999999997</v>
    <v>0.73119999999999996</v>
    <v>CADUSD</v>
    <v>CAD/USD</v>
  </rv>
  <rv s="2">
    <v>193</v>
  </rv>
  <rv s="3">
    <fb>0.73660000000000003</fb>
    <v>6</v>
  </rv>
  <rv s="4">
    <v>en-GB</v>
    <v>auxr9c</v>
    <v>268435456</v>
    <v>1</v>
    <v>Powered by Refinitiv</v>
    <v>9</v>
    <v>AUD/USD</v>
    <v>10</v>
    <v>11</v>
    <v>Finance</v>
    <v>12</v>
    <v>0.7157</v>
    <v>0.62680000000000002</v>
    <v>-1.8E-3</v>
    <v>-2.7650000000000001E-3</v>
    <v>USD</v>
    <v>AUD</v>
    <v>0.6522</v>
    <v>Currency Pair</v>
    <v>45236.75309027778</v>
    <v>0.64929999999999999</v>
    <v>Australian Dollar/US Dollar FX Spot Rate</v>
    <v>0.64990000000000003</v>
    <v>0.65110000000000001</v>
    <v>0.64929999999999999</v>
    <v>AUDUSD</v>
    <v>AUD/USD</v>
  </rv>
  <rv s="2">
    <v>196</v>
  </rv>
  <rv s="3">
    <fb>0.68020000000000003</fb>
    <v>6</v>
  </rv>
  <rv s="4">
    <v>en-GB</v>
    <v>avmpm7</v>
    <v>268435456</v>
    <v>1</v>
    <v>Powered by Refinitiv</v>
    <v>9</v>
    <v>NZD/USD</v>
    <v>10</v>
    <v>11</v>
    <v>Finance</v>
    <v>12</v>
    <v>0.65380000000000005</v>
    <v>0.57379999999999998</v>
    <v>-2.5999999999999999E-3</v>
    <v>-4.3340000000000002E-3</v>
    <v>USD</v>
    <v>NZD</v>
    <v>0.60009999999999997</v>
    <v>Currency Pair</v>
    <v>45236.75309027778</v>
    <v>0.59670000000000001</v>
    <v>New Zealand Dollar/US Dollar FX Spot Rate</v>
    <v>0.59919999999999995</v>
    <v>0.59989999999999999</v>
    <v>0.59730000000000005</v>
    <v>NZDUSD</v>
    <v>NZD/USD</v>
  </rv>
  <rv s="2">
    <v>199</v>
  </rv>
  <rv s="3">
    <fb>0.63139999999999996</fb>
    <v>6</v>
  </rv>
  <rv s="4">
    <v>en-GB</v>
    <v>avv7r7</v>
    <v>268435456</v>
    <v>1</v>
    <v>Powered by Refinitiv</v>
    <v>9</v>
    <v>CHF/USD</v>
    <v>10</v>
    <v>11</v>
    <v>Finance</v>
    <v>12</v>
    <v>1.1692</v>
    <v>0.98509999999999998</v>
    <v>1.1000000000000001E-3</v>
    <v>9.8909999999999992E-4</v>
    <v>USD</v>
    <v>CHF</v>
    <v>1.1167</v>
    <v>Currency Pair</v>
    <v>45236.753148148149</v>
    <v>1.1115999999999999</v>
    <v>Swiss Franc/US Dollar FX Cross Rate</v>
    <v>1.1125</v>
    <v>1.1121000000000001</v>
    <v>1.1132</v>
    <v>CHFUSD</v>
    <v>CHF/USD</v>
  </rv>
  <rv s="2">
    <v>202</v>
  </rv>
  <rv s="3">
    <fb>1.0806</fb>
    <v>6</v>
  </rv>
  <rv s="4">
    <v>en-GB</v>
    <v>avyjhw</v>
    <v>268435456</v>
    <v>1</v>
    <v>Powered by Refinitiv</v>
    <v>9</v>
    <v>GBP/USD</v>
    <v>10</v>
    <v>11</v>
    <v>Finance</v>
    <v>12</v>
    <v>1.3144</v>
    <v>1.1145</v>
    <v>-5.9999999999999995E-4</v>
    <v>-4.8489999999999997E-4</v>
    <v>USD</v>
    <v>GBP</v>
    <v>1.2427999999999999</v>
    <v>Currency Pair</v>
    <v>45236.753101851849</v>
    <v>1.2365999999999999</v>
    <v>UK Pound Sterling/US Dollar FX Spot Rate</v>
    <v>1.2365999999999999</v>
    <v>1.2374000000000001</v>
    <v>1.2367999999999999</v>
    <v>GBPUSD</v>
    <v>GBP/USD</v>
  </rv>
  <rv s="2">
    <v>205</v>
  </rv>
  <rv s="3">
    <fb>1.2044999999999999</fb>
    <v>6</v>
  </rv>
  <rv s="4">
    <v>en-GB</v>
    <v>avym77</v>
    <v>268435456</v>
    <v>1</v>
    <v>Powered by Refinitiv</v>
    <v>9</v>
    <v>USD/CNY</v>
    <v>10</v>
    <v>13</v>
    <v>Finance</v>
    <v>12</v>
    <v>7.3498000000000001</v>
    <v>6.6905000000000001</v>
    <v>-3.1E-2</v>
    <v>-4.2459999999999998E-3</v>
    <v>CNY</v>
    <v>USD</v>
    <v>7.2885999999999997</v>
    <v>Currency Pair</v>
    <v>45236.650578703702</v>
    <v>7.2675999999999998</v>
    <v>US Dollar/Chinese Renminbi FX Spot Rate</v>
    <v>7.2869999999999999</v>
    <v>7.3005000000000004</v>
    <v>7.2694999999999999</v>
    <v>USDCNY</v>
    <v>USD/CNY</v>
  </rv>
  <rv s="2">
    <v>208</v>
  </rv>
  <rv s="3">
    <fb>6.8971999999999998</fb>
    <v>14</v>
  </rv>
  <rv s="4">
    <v>en-GB</v>
    <v>avyomw</v>
    <v>268435456</v>
    <v>1</v>
    <v>Powered by Refinitiv</v>
    <v>9</v>
    <v>USD/JPY</v>
    <v>10</v>
    <v>15</v>
    <v>Finance</v>
    <v>12</v>
    <v>151.74</v>
    <v>127.21</v>
    <v>0.5</v>
    <v>3.3470000000000001E-3</v>
    <v>JPY</v>
    <v>USD</v>
    <v>149.87</v>
    <v>Currency Pair</v>
    <v>45236.753113425926</v>
    <v>149.25</v>
    <v>US Dollar/Japanese Yen FX Spot Rate</v>
    <v>149.35</v>
    <v>149.37</v>
    <v>149.87</v>
    <v>USDJPY</v>
    <v>USD/JPY</v>
  </rv>
  <rv s="2">
    <v>211</v>
  </rv>
  <rv s="3">
    <fb>130.72999999999999</fb>
    <v>16</v>
  </rv>
  <rv s="4">
    <v>en-GB</v>
    <v>avyoyc</v>
    <v>268435456</v>
    <v>1</v>
    <v>Powered by Refinitiv</v>
    <v>9</v>
    <v>USD/KRW</v>
    <v>10</v>
    <v>17</v>
    <v>Finance</v>
    <v>12</v>
    <v>1429.06</v>
    <v>1215.42</v>
    <v>-10.7</v>
    <v>-8.1789999999999988E-3</v>
    <v>KRW</v>
    <v>USD</v>
    <v>1312.73</v>
    <v>Currency Pair</v>
    <v>45236.75273148148</v>
    <v>1292</v>
    <v>US Dollar/Korean Won FX Spot Rate</v>
    <v>1307.45</v>
    <v>1308.23</v>
    <v>1297.53</v>
    <v>USDKRW</v>
    <v>USD/KRW</v>
  </rv>
  <rv s="2">
    <v>214</v>
  </rv>
  <rv s="3">
    <fb>1269.03</fb>
    <v>18</v>
  </rv>
  <rv s="4">
    <v>en-GB</v>
    <v>avytar</v>
    <v>268435456</v>
    <v>1</v>
    <v>Powered by Refinitiv</v>
    <v>9</v>
    <v>USD/TWD</v>
    <v>10</v>
    <v>19</v>
    <v>Finance</v>
    <v>12</v>
    <v>32.506999999999998</v>
    <v>29.599</v>
    <v>2.7E-2</v>
    <v>8.4119999999999996E-4</v>
    <v>TWD</v>
    <v>USD</v>
    <v>32.159999999999997</v>
    <v>Currency Pair</v>
    <v>45236.752939814818</v>
    <v>32.043999999999997</v>
    <v>US Dollar/Taiwan Dollar FX Spot Rate</v>
    <v>32.107999999999997</v>
    <v>32.097999999999999</v>
    <v>32.125</v>
    <v>USDTWD</v>
    <v>USD/TWD</v>
  </rv>
  <rv s="2">
    <v>217</v>
  </rv>
  <rv s="3">
    <fb>30.728000000000002</fb>
    <v>20</v>
  </rv>
  <rv s="4">
    <v>en-GB</v>
    <v>avyspr</v>
    <v>268435456</v>
    <v>1</v>
    <v>Powered by Refinitiv</v>
    <v>9</v>
    <v>USD/SGD</v>
    <v>10</v>
    <v>21</v>
    <v>Finance</v>
    <v>12</v>
    <v>1.4242999999999999</v>
    <v>1.3028</v>
    <v>-4.1999999999999997E-3</v>
    <v>-3.101E-3</v>
    <v>SGD</v>
    <v>USD</v>
    <v>1.3544</v>
    <v>Currency Pair</v>
    <v>45236.753148148149</v>
    <v>1.3487</v>
    <v>US Dollar/Singapore Dollar FX Spot Rate</v>
    <v>1.3540000000000001</v>
    <v>1.3544</v>
    <v>1.3502000000000001</v>
    <v>USDSGD</v>
    <v>USD/SGD</v>
  </rv>
  <rv s="2">
    <v>220</v>
  </rv>
  <rv s="3">
    <fb>1.3412999999999999</fb>
    <v>22</v>
  </rv>
  <rv s="4">
    <v>en-GB</v>
    <v>avyq1h</v>
    <v>268435456</v>
    <v>1</v>
    <v>Powered by Refinitiv</v>
    <v>9</v>
    <v>USD/MYR</v>
    <v>10</v>
    <v>23</v>
    <v>Finance</v>
    <v>12</v>
    <v>4.79</v>
    <v>4.22</v>
    <v>-9.2999999999999999E-2</v>
    <v>-1.9678000000000001E-2</v>
    <v>MYR</v>
    <v>USD</v>
    <v>4.7149999999999999</v>
    <v>Currency Pair</v>
    <v>45236.411423611113</v>
    <v>4.633</v>
    <v>US Dollar/Malaysian Ringgit FX Spot Rate</v>
    <v>4.7149999999999999</v>
    <v>4.726</v>
    <v>4.633</v>
    <v>USDMYR</v>
    <v>USD/MYR</v>
  </rv>
  <rv s="2">
    <v>223</v>
  </rv>
  <rv s="3">
    <fb>4.4000000000000004</fb>
    <v>24</v>
  </rv>
  <rv s="4">
    <v>en-GB</v>
    <v>avytgh</v>
    <v>268435456</v>
    <v>1</v>
    <v>Powered by Refinitiv</v>
    <v>9</v>
    <v>USD/THB</v>
    <v>10</v>
    <v>25</v>
    <v>Finance</v>
    <v>12</v>
    <v>38.07</v>
    <v>32.56</v>
    <v>-0.04</v>
    <v>-1.129E-3</v>
    <v>THB</v>
    <v>USD</v>
    <v>35.57</v>
    <v>Currency Pair</v>
    <v>45236.752870370372</v>
    <v>35.39</v>
    <v>US Dollar/Thai Baht FX Spot Rate</v>
    <v>35.5</v>
    <v>35.43</v>
    <v>35.39</v>
    <v>USDTHB</v>
    <v>USD/THB</v>
  </rv>
  <rv s="2">
    <v>226</v>
  </rv>
  <rv s="3">
    <fb>34.54</fb>
    <v>26</v>
  </rv>
  <rv s="4">
    <v>en-GB</v>
    <v>avyo8m</v>
    <v>268435456</v>
    <v>1</v>
    <v>Powered by Refinitiv</v>
    <v>9</v>
    <v>USD/INR</v>
    <v>10</v>
    <v>27</v>
    <v>Finance</v>
    <v>12</v>
    <v>83.440799999999996</v>
    <v>80.456000000000003</v>
    <v>4.5999999999999999E-2</v>
    <v>5.5329999999999995E-4</v>
    <v>INR</v>
    <v>USD</v>
    <v>83.240799999999993</v>
    <v>Currency Pair</v>
    <v>45236.682002314818</v>
    <v>83.102000000000004</v>
    <v>US Dollar/Indian Rupee FX Spot Rate</v>
    <v>83.090999999999994</v>
    <v>83.14</v>
    <v>83.186000000000007</v>
    <v>USDINR</v>
    <v>USD/INR</v>
  </rv>
  <rv s="2">
    <v>229</v>
  </rv>
  <rv s="3">
    <fb>82.745000000000005</fb>
    <v>28</v>
  </rv>
  <rv s="4">
    <v>en-GB</v>
    <v>avyobh</v>
    <v>268435456</v>
    <v>1</v>
    <v>Powered by Refinitiv</v>
    <v>9</v>
    <v>USD/IDR</v>
    <v>10</v>
    <v>29</v>
    <v>Finance</v>
    <v>12</v>
    <v>15965</v>
    <v>14560</v>
    <v>-190</v>
    <v>-1.2083E-2</v>
    <v>IDR</v>
    <v>USD</v>
    <v>15580</v>
    <v>Currency Pair</v>
    <v>45236.331724537034</v>
    <v>15520</v>
    <v>US Dollar/Indonesian Rupiah FX Spot Rate</v>
    <v>15580</v>
    <v>15725</v>
    <v>15535</v>
    <v>USDIDR</v>
    <v>USD/IDR</v>
  </rv>
  <rv s="2">
    <v>232</v>
  </rv>
  <rv s="3">
    <fb>15570</fb>
    <v>30</v>
  </rv>
  <rv s="4">
    <v>en-GB</v>
    <v>avyufr</v>
    <v>268435456</v>
    <v>1</v>
    <v>Powered by Refinitiv</v>
    <v>9</v>
    <v>USD/VND</v>
    <v>10</v>
    <v>31</v>
    <v>Finance</v>
    <v>12</v>
    <v>24876</v>
    <v>23400</v>
    <v>-185</v>
    <v>-7.5449999999999996E-3</v>
    <v>VND</v>
    <v>USD</v>
    <v>24560</v>
    <v>Currency Pair</v>
    <v>45236.412523148145</v>
    <v>24330</v>
    <v>US Dollar/Vietnam Dong FX Spot Rate</v>
    <v>24560</v>
    <v>24520</v>
    <v>24335</v>
    <v>USDVND</v>
    <v>USD/VND</v>
  </rv>
  <rv s="2">
    <v>235</v>
  </rv>
  <rv s="3">
    <fb>23610</fb>
    <v>32</v>
  </rv>
  <rv s="4">
    <v>en-GB</v>
    <v>avyrqh</v>
    <v>268435456</v>
    <v>1</v>
    <v>Powered by Refinitiv</v>
    <v>9</v>
    <v>USD/PHP</v>
    <v>10</v>
    <v>33</v>
    <v>Finance</v>
    <v>12</v>
    <v>58.981000000000002</v>
    <v>53.62</v>
    <v>-8.4000000000000005E-2</v>
    <v>-1.498E-3</v>
    <v>PHP</v>
    <v>USD</v>
    <v>56.029000000000003</v>
    <v>Currency Pair</v>
    <v>45236.70821759259</v>
    <v>55.79</v>
    <v>US Dollar/Philippine Peso FX Spot Rate</v>
    <v>55.75</v>
    <v>56.07</v>
    <v>55.985999999999997</v>
    <v>USDPHP</v>
    <v>USD/PHP</v>
  </rv>
  <rv s="2">
    <v>238</v>
  </rv>
  <rv s="3">
    <fb>55.7</fb>
    <v>34</v>
  </rv>
  <rv s="4">
    <v>en-GB</v>
    <v>avysvh</v>
    <v>268435456</v>
    <v>1</v>
    <v>Powered by Refinitiv</v>
    <v>9</v>
    <v>USD/ZAR</v>
    <v>10</v>
    <v>35</v>
    <v>Finance</v>
    <v>12</v>
    <v>19.916599999999999</v>
    <v>16.685300000000002</v>
    <v>5.0999999999999997E-2</v>
    <v>2.7939999999999996E-3</v>
    <v>ZAR</v>
    <v>USD</v>
    <v>18.36</v>
    <v>Currency Pair</v>
    <v>45236.753159722219</v>
    <v>18.159099999999999</v>
    <v>US Dollar/South African Rand FX Spot Rate</v>
    <v>18.2576</v>
    <v>18.250699999999998</v>
    <v>18.3017</v>
    <v>USDZAR</v>
    <v>USD/ZAR</v>
  </rv>
  <rv s="2">
    <v>241</v>
  </rv>
  <rv s="3">
    <fb>16.974299999999999</fb>
    <v>36</v>
  </rv>
  <rv s="4">
    <v>en-GB</v>
    <v>avylgh</v>
    <v>268435456</v>
    <v>1</v>
    <v>Powered by Refinitiv</v>
    <v>9</v>
    <v>USD/BRL</v>
    <v>10</v>
    <v>37</v>
    <v>Finance</v>
    <v>12</v>
    <v>5.5297000000000001</v>
    <v>4.694</v>
    <v>-1.15E-2</v>
    <v>-2.346E-3</v>
    <v>BRL</v>
    <v>USD</v>
    <v>4.9111000000000002</v>
    <v>Currency Pair</v>
    <v>45236.753148148149</v>
    <v>4.8875999999999999</v>
    <v>US Dollar/Brazilian Real FX Spot Rate</v>
    <v>4.9016000000000002</v>
    <v>4.9012000000000002</v>
    <v>4.8897000000000004</v>
    <v>USDBRL</v>
    <v>USD/BRL</v>
  </rv>
  <rv s="2">
    <v>244</v>
  </rv>
  <rv s="3">
    <fb>5.3632999999999997</fb>
    <v>38</v>
  </rv>
  <rv s="4">
    <v>en-GB</v>
    <v>avys2w</v>
    <v>268435456</v>
    <v>1</v>
    <v>Powered by Refinitiv</v>
    <v>9</v>
    <v>USD/RUB</v>
    <v>10</v>
    <v>39</v>
    <v>Finance</v>
    <v>12</v>
    <v>102.57</v>
    <v>58.529000000000003</v>
    <v>-0.2</v>
    <v>-2.1540000000000001E-3</v>
    <v>RUB</v>
    <v>USD</v>
    <v>92.645499999999998</v>
    <v>Currency Pair</v>
    <v>45236.68891203704</v>
    <v>91.979500000000002</v>
    <v>US Dollar/Russian Rouble FX Spot Rate</v>
    <v>92.185000000000002</v>
    <v>92.845500000000001</v>
    <v>92.645499999999998</v>
    <v>USDRUB</v>
    <v>USD/RUB</v>
  </rv>
  <rv s="2">
    <v>247</v>
  </rv>
  <rv s="3">
    <fb>70.995500000000007</fb>
    <v>40</v>
  </rv>
  <rv s="4">
    <v>en-GB</v>
    <v>avytp2</v>
    <v>268435456</v>
    <v>1</v>
    <v>Powered by Refinitiv</v>
    <v>9</v>
    <v>USD/TRY</v>
    <v>10</v>
    <v>41</v>
    <v>Finance</v>
    <v>12</v>
    <v>28.581900000000001</v>
    <v>18.283000000000001</v>
    <v>5.5500000000000001E-2</v>
    <v>1.9559999999999998E-3</v>
    <v>TRY</v>
    <v>USD</v>
    <v>28.442699999999999</v>
    <v>Currency Pair</v>
    <v>45236.753148148149</v>
    <v>28.29</v>
    <v>US Dollar/Turkish Lira FX Spot Rate</v>
    <v>28.14</v>
    <v>28.377500000000001</v>
    <v>28.433</v>
    <v>USDTRY</v>
    <v>USD/TRY</v>
  </rv>
  <rv s="2">
    <v>250</v>
  </rv>
  <rv s="3">
    <fb>18.712</fb>
    <v>42</v>
  </rv>
  <rv s="4">
    <v>en-GB</v>
    <v>avyrc7</v>
    <v>268435456</v>
    <v>1</v>
    <v>Powered by Refinitiv</v>
    <v>9</v>
    <v>USD/PKR</v>
    <v>10</v>
    <v>43</v>
    <v>Finance</v>
    <v>12</v>
    <v>307.75</v>
    <v>219.75</v>
    <v>0</v>
    <v>0</v>
    <v>PKR</v>
    <v>USD</v>
    <v>285</v>
    <v>Currency Pair</v>
    <v>45236.64439814815</v>
    <v>283.5</v>
    <v>US Dollar/Pakistani Rupee FX Spot Rate</v>
    <v>283.75</v>
    <v>284</v>
    <v>284</v>
    <v>USDPKR</v>
    <v>USD/PKR</v>
  </rv>
  <rv s="2">
    <v>253</v>
  </rv>
  <rv s="3">
    <fb>226.4</fb>
    <v>44</v>
  </rv>
  <rv s="0">
    <v>https://www.bing.com/financeapi/forcetrigger?t=a22xmw&amp;q=XNAS%3aSHY&amp;form=skydnc</v>
    <v>Learn more on Bing</v>
  </rv>
  <rv s="1">
    <v>en-GB</v>
    <v>a22xmw</v>
    <v>268435456</v>
    <v>1</v>
    <v>Powered by Refinitiv</v>
    <v>0</v>
    <v>iShares:1-3 Trs Bd ETF (XNAS:SHY)</v>
    <v>2</v>
    <v>3</v>
    <v>Finance</v>
    <v>7</v>
    <v>82.74</v>
    <v>80.48</v>
    <v>1.0383</v>
    <v>-9.9099999999999994E-2</v>
    <v>-1.2199999999999999E-3</v>
    <v>USD</v>
    <v>Nasdaq Stock Market</v>
    <v>XNAS</v>
    <v>1.5E-3</v>
    <v>81.13</v>
    <v>ETF</v>
    <v>45236.753155138278</v>
    <v>256</v>
    <v>81.099999999999994</v>
    <v>27038601703.790001</v>
    <v>iShares:1-3 Trs Bd ETF</v>
    <v>81.13</v>
    <v>81.209999999999994</v>
    <v>81.110900000000001</v>
    <v>SHY</v>
    <v>iShares:1-3 Trs Bd ETF (XNAS:SHY)</v>
    <v>2495974</v>
    <v>5306460</v>
  </rv>
  <rv s="2">
    <v>257</v>
  </rv>
  <rv s="3">
    <fb>81.239999999999995</fb>
    <v>6</v>
  </rv>
  <rv s="0">
    <v>https://www.bing.com/financeapi/forcetrigger?t=a1vbh7&amp;q=XNAS%3aIEI&amp;form=skydnc</v>
    <v>Learn more on Bing</v>
  </rv>
  <rv s="1">
    <v>en-GB</v>
    <v>a1vbh7</v>
    <v>268435456</v>
    <v>1</v>
    <v>Powered by Refinitiv</v>
    <v>0</v>
    <v>iShares:3-7 Trs Bd ETF (XNAS:IEI)</v>
    <v>2</v>
    <v>3</v>
    <v>Finance</v>
    <v>7</v>
    <v>119.57</v>
    <v>111.4494</v>
    <v>1.2535000000000001</v>
    <v>-0.35499999999999998</v>
    <v>-3.1230000000000003E-3</v>
    <v>USD</v>
    <v>Nasdaq Stock Market</v>
    <v>XNAS</v>
    <v>1.5E-3</v>
    <v>113.4</v>
    <v>ETF</v>
    <v>45236.753053599219</v>
    <v>260</v>
    <v>113.265</v>
    <v>13416891282.75</v>
    <v>iShares:3-7 Trs Bd ETF</v>
    <v>113.38</v>
    <v>113.66</v>
    <v>113.30500000000001</v>
    <v>IEI</v>
    <v>iShares:3-7 Trs Bd ETF (XNAS:IEI)</v>
    <v>942212</v>
    <v>3125036</v>
  </rv>
  <rv s="2">
    <v>261</v>
  </rv>
  <rv s="3">
    <fb>115.23</fb>
    <v>6</v>
  </rv>
  <rv s="0">
    <v>https://www.bing.com/financeapi/forcetrigger?t=a1vbbh&amp;q=XNAS%3aIEF&amp;form=skydnc</v>
    <v>Learn more on Bing</v>
  </rv>
  <rv s="1">
    <v>en-GB</v>
    <v>a1vbbh</v>
    <v>268435456</v>
    <v>1</v>
    <v>Powered by Refinitiv</v>
    <v>0</v>
    <v>iShares:7-10 Trs Bd ETF (XNAS:IEF)</v>
    <v>2</v>
    <v>3</v>
    <v>Finance</v>
    <v>7</v>
    <v>100.8</v>
    <v>88.855000000000004</v>
    <v>1.1682999999999999</v>
    <v>-0.47499999999999998</v>
    <v>-5.1839999999999994E-3</v>
    <v>USD</v>
    <v>Nasdaq Stock Market</v>
    <v>XNAS</v>
    <v>1.5E-3</v>
    <v>91.32</v>
    <v>ETF</v>
    <v>45236.753160323438</v>
    <v>264</v>
    <v>91.11</v>
    <v>27043015885.349998</v>
    <v>iShares:7-10 Trs Bd ETF</v>
    <v>91.29</v>
    <v>91.63</v>
    <v>91.155000000000001</v>
    <v>IEF</v>
    <v>iShares:7-10 Trs Bd ETF (XNAS:IEF)</v>
    <v>5201440</v>
    <v>14200290</v>
  </rv>
  <rv s="2">
    <v>265</v>
  </rv>
  <rv s="3">
    <fb>96.53</fb>
    <v>6</v>
  </rv>
  <rv s="0">
    <v>https://www.bing.com/financeapi/forcetrigger?t=a24b5r&amp;q=XNAS%3aTLT&amp;form=skydnc</v>
    <v>Learn more on Bing</v>
  </rv>
  <rv s="1">
    <v>en-GB</v>
    <v>a24b5r</v>
    <v>268435456</v>
    <v>1</v>
    <v>Powered by Refinitiv</v>
    <v>0</v>
    <v>iShares:20+ Trs Bd ETF (XNAS:TLT)</v>
    <v>2</v>
    <v>3</v>
    <v>Finance</v>
    <v>7</v>
    <v>109.68</v>
    <v>82.42</v>
    <v>1.0731999999999999</v>
    <v>-0.77500000000000002</v>
    <v>-8.8439999999999994E-3</v>
    <v>USD</v>
    <v>Nasdaq Stock Market</v>
    <v>XNAS</v>
    <v>1.5E-3</v>
    <v>87.2</v>
    <v>ETF</v>
    <v>45236.753157592189</v>
    <v>268</v>
    <v>86.72</v>
    <v>39573615259.160004</v>
    <v>iShares:20+ Trs Bd ETF</v>
    <v>87.13</v>
    <v>87.63</v>
    <v>86.855000000000004</v>
    <v>TLT</v>
    <v>iShares:20+ Trs Bd ETF (XNAS:TLT)</v>
    <v>20770299</v>
    <v>55265537</v>
  </rv>
  <rv s="2">
    <v>269</v>
  </rv>
  <rv s="3">
    <fb>101.46</fb>
    <v>6</v>
  </rv>
  <rv s="0">
    <v>https://www.bing.com/financeapi/forcetrigger?t=a1u477&amp;q=BATS%3aGOVT&amp;form=skydnc</v>
    <v>Learn more on Bing</v>
  </rv>
  <rv s="1">
    <v>en-GB</v>
    <v>a1u477</v>
    <v>268435456</v>
    <v>1</v>
    <v>Powered by Refinitiv</v>
    <v>0</v>
    <v>iShares:US Treasury Bond (BATS:GOVT)</v>
    <v>2</v>
    <v>3</v>
    <v>Finance</v>
    <v>7</v>
    <v>23.66</v>
    <v>21.59</v>
    <v>0.85389999999999999</v>
    <v>-7.0000000000000007E-2</v>
    <v>-3.1709999999999998E-3</v>
    <v>USD</v>
    <v>CBOE BZX Exchange</v>
    <v>BATS</v>
    <v>5.0000000000000001E-4</v>
    <v>22.03</v>
    <v>ETF</v>
    <v>45236.753157349216</v>
    <v>272</v>
    <v>21.99</v>
    <v>22636364945.990002</v>
    <v>iShares:US Treasury Bond</v>
    <v>22.02</v>
    <v>22.074999999999999</v>
    <v>22.004999999999999</v>
    <v>GOVT</v>
    <v>iShares:US Treasury Bond (BATS:GOVT)</v>
    <v>11353122</v>
    <v>14194686</v>
  </rv>
  <rv s="2">
    <v>273</v>
  </rv>
  <rv s="3">
    <fb>22.84</fb>
    <v>6</v>
  </rv>
  <rv s="0">
    <v>https://www.bing.com/financeapi/forcetrigger?t=a1n26h&amp;q=ARCX%3aAGG&amp;form=skydnc</v>
    <v>Learn more on Bing</v>
  </rv>
  <rv s="1">
    <v>en-GB</v>
    <v>a1n26h</v>
    <v>268435456</v>
    <v>1</v>
    <v>Powered by Refinitiv</v>
    <v>0</v>
    <v>iShares:Core US Agg Bd (ARCX:AGG)</v>
    <v>2</v>
    <v>3</v>
    <v>Finance</v>
    <v>7</v>
    <v>101.15</v>
    <v>91.581900000000005</v>
    <v>1.0008999999999999</v>
    <v>-0.41499999999999998</v>
    <v>-4.4060000000000002E-3</v>
    <v>USD</v>
    <v>NYSE Arca</v>
    <v>ARCX</v>
    <v>2.9999999999999997E-4</v>
    <v>93.99</v>
    <v>ETF</v>
    <v>45236.753153899997</v>
    <v>276</v>
    <v>93.731999999999999</v>
    <v>88999190755.979996</v>
    <v>iShares:Core US Agg Bd</v>
    <v>93.93</v>
    <v>94.18</v>
    <v>93.765000000000001</v>
    <v>AGG</v>
    <v>iShares:Core US Agg Bd (ARCX:AGG)</v>
    <v>4681634</v>
    <v>10196564</v>
  </rv>
  <rv s="2">
    <v>277</v>
  </rv>
  <rv s="3">
    <fb>97.56</fb>
    <v>6</v>
  </rv>
  <rv s="0">
    <v>https://www.bing.com/financeapi/forcetrigger?t=a1v9r7&amp;q=ARCX%3aIDEV&amp;form=skydnc</v>
    <v>Learn more on Bing</v>
  </rv>
  <rv s="1">
    <v>en-GB</v>
    <v>a1v9r7</v>
    <v>268435456</v>
    <v>1</v>
    <v>Powered by Refinitiv</v>
    <v>0</v>
    <v>iShares:Cr MSCI Intl DM (ARCX:IDEV)</v>
    <v>2</v>
    <v>3</v>
    <v>Finance</v>
    <v>7</v>
    <v>63.2</v>
    <v>52.26</v>
    <v>1.0361</v>
    <v>-0.28499999999999998</v>
    <v>-4.8440000000000002E-3</v>
    <v>USD</v>
    <v>NYSE Arca</v>
    <v>ARCX</v>
    <v>4.0000000000000002E-4</v>
    <v>58.83</v>
    <v>ETF</v>
    <v>45236.753138032029</v>
    <v>280</v>
    <v>58.5</v>
    <v>10376075187.73</v>
    <v>iShares:Cr MSCI Intl DM</v>
    <v>58.78</v>
    <v>58.83</v>
    <v>58.545000000000002</v>
    <v>IDEV</v>
    <v>iShares:Cr MSCI Intl DM (ARCX:IDEV)</v>
    <v>288765</v>
    <v>841739</v>
  </rv>
  <rv s="2">
    <v>281</v>
  </rv>
  <rv s="3">
    <fb>56.33</fb>
    <v>6</v>
  </rv>
  <rv s="0">
    <v>https://www.bing.com/financeapi/forcetrigger?t=a1ryhw&amp;q=XNAS%3aEMXC&amp;form=skydnc</v>
    <v>Learn more on Bing</v>
  </rv>
  <rv s="1">
    <v>en-GB</v>
    <v>a1ryhw</v>
    <v>268435456</v>
    <v>1</v>
    <v>Powered by Refinitiv</v>
    <v>0</v>
    <v>iShares:MSCI EM xChn (XNAS:EMXC)</v>
    <v>2</v>
    <v>3</v>
    <v>Finance</v>
    <v>7</v>
    <v>54.34</v>
    <v>46.47</v>
    <v>0.98980000000000001</v>
    <v>0.45</v>
    <v>8.8789999999999997E-3</v>
    <v>USD</v>
    <v>Nasdaq Stock Market</v>
    <v>XNAS</v>
    <v>2.5000000000000001E-3</v>
    <v>51.33</v>
    <v>ETF</v>
    <v>45236.753064305471</v>
    <v>284</v>
    <v>51.11</v>
    <v>6660257108.29</v>
    <v>iShares:MSCI EM xChn</v>
    <v>51.17</v>
    <v>50.68</v>
    <v>51.13</v>
    <v>EMXC</v>
    <v>iShares:MSCI EM xChn (XNAS:EMXC)</v>
    <v>557793</v>
    <v>2370430</v>
  </rv>
  <rv s="2">
    <v>285</v>
  </rv>
  <rv s="3">
    <fb>47.42</fb>
    <v>6</v>
  </rv>
  <rv s="0">
    <v>https://www.bing.com/financeapi/forcetrigger?t=a2573m&amp;q=ARCX%3aVB&amp;form=skydnc</v>
    <v>Learn more on Bing</v>
  </rv>
  <rv s="1">
    <v>en-GB</v>
    <v>a2573m</v>
    <v>268435456</v>
    <v>1</v>
    <v>Powered by Refinitiv</v>
    <v>0</v>
    <v>Vanguard S-C Id;ETF (ARCX:VB)</v>
    <v>2</v>
    <v>3</v>
    <v>Finance</v>
    <v>7</v>
    <v>210</v>
    <v>174.84</v>
    <v>1.0064</v>
    <v>-2.31</v>
    <v>-1.2329000000000001E-2</v>
    <v>USD</v>
    <v>NYSE Arca</v>
    <v>ARCX</v>
    <v>5.0000000000000001E-4</v>
    <v>187.8</v>
    <v>ETF</v>
    <v>45236.753125439063</v>
    <v>288</v>
    <v>185</v>
    <v>43531619140</v>
    <v>Vanguard S-C Id;ETF</v>
    <v>187.61</v>
    <v>187.37</v>
    <v>185.06</v>
    <v>VB</v>
    <v>Vanguard S-C Id;ETF (ARCX:VB)</v>
    <v>319851</v>
    <v>741437</v>
  </rv>
  <rv s="2">
    <v>289</v>
  </rv>
  <rv s="3">
    <fb>182.5</fb>
    <v>6</v>
  </rv>
  <rv s="0">
    <v>https://www.bing.com/financeapi/forcetrigger?t=a1vx77&amp;q=ARCX%3aIWD&amp;form=skydnc</v>
    <v>Learn more on Bing</v>
  </rv>
  <rv s="1">
    <v>en-GB</v>
    <v>a1vx77</v>
    <v>268435456</v>
    <v>1</v>
    <v>Powered by Refinitiv</v>
    <v>0</v>
    <v>iShares:Russ 1000 Vl ETF (ARCX:IWD)</v>
    <v>2</v>
    <v>3</v>
    <v>Finance</v>
    <v>7</v>
    <v>164.18</v>
    <v>143.34</v>
    <v>0.99980000000000002</v>
    <v>-0.88</v>
    <v>-5.7959999999999999E-3</v>
    <v>USD</v>
    <v>NYSE Arca</v>
    <v>ARCX</v>
    <v>1.9E-3</v>
    <v>152.155</v>
    <v>ETF</v>
    <v>45236.752989212502</v>
    <v>292</v>
    <v>150.9</v>
    <v>48007530727.779999</v>
    <v>iShares:Russ 1000 Vl ETF</v>
    <v>152.05000000000001</v>
    <v>151.83000000000001</v>
    <v>150.94999999999999</v>
    <v>IWD</v>
    <v>iShares:Russ 1000 Vl ETF (ARCX:IWD)</v>
    <v>2237018</v>
    <v>2460360</v>
  </rv>
  <rv s="2">
    <v>293</v>
  </rv>
  <rv s="3">
    <fb>151.6</fb>
    <v>6</v>
  </rv>
  <rv s="0">
    <v>https://www.bing.com/financeapi/forcetrigger?t=a25hm7&amp;q=ARCX%3aVOO&amp;form=skydnc</v>
    <v>Learn more on Bing</v>
  </rv>
  <rv s="1">
    <v>en-GB</v>
    <v>a25hm7</v>
    <v>268435456</v>
    <v>1</v>
    <v>Powered by Refinitiv</v>
    <v>0</v>
    <v>Vanguard 500 Idx;ETF (ARCX:VOO)</v>
    <v>2</v>
    <v>3</v>
    <v>Finance</v>
    <v>7</v>
    <v>422.15</v>
    <v>343.35809999999998</v>
    <v>1.0001</v>
    <v>-9.01E-2</v>
    <v>-2.2560000000000001E-4</v>
    <v>USD</v>
    <v>NYSE Arca</v>
    <v>ARCX</v>
    <v>2.9999999999999997E-4</v>
    <v>400.733</v>
    <v>ETF</v>
    <v>45236.753161562498</v>
    <v>296</v>
    <v>399.20499999999998</v>
    <v>322844577624</v>
    <v>Vanguard 500 Idx;ETF</v>
    <v>400.14</v>
    <v>399.44</v>
    <v>399.34989999999999</v>
    <v>VOO</v>
    <v>Vanguard 500 Idx;ETF (ARCX:VOO)</v>
    <v>2043122</v>
    <v>5160878</v>
  </rv>
  <rv s="2">
    <v>297</v>
  </rv>
  <rv s="3">
    <fb>349.99</fb>
    <v>6</v>
  </rv>
  <rv s="0">
    <v>https://www.bing.com/financeapi/forcetrigger?t=a21mim&amp;q=XNAS%3aQQQ&amp;form=skydnc</v>
    <v>Learn more on Bing</v>
  </rv>
  <rv s="1">
    <v>en-GB</v>
    <v>a21mim</v>
    <v>268435456</v>
    <v>1</v>
    <v>Powered by Refinitiv</v>
    <v>0</v>
    <v>Invesco QQQ Trust 1 (XNAS:QQQ)</v>
    <v>2</v>
    <v>3</v>
    <v>Finance</v>
    <v>7</v>
    <v>387.98</v>
    <v>259.73</v>
    <v>1.0683</v>
    <v>0.44</v>
    <v>1.1969999999999999E-3</v>
    <v>USD</v>
    <v>Nasdaq Stock Market</v>
    <v>XNAS</v>
    <v>2E-3</v>
    <v>369.78</v>
    <v>ETF</v>
    <v>45236.753143055466</v>
    <v>300</v>
    <v>367.95</v>
    <v>196577902687.32199</v>
    <v>Invesco QQQ Trust 1</v>
    <v>368.53</v>
    <v>367.71</v>
    <v>368.15</v>
    <v>QQQ</v>
    <v>Invesco QQQ Trust 1 (XNAS:QQQ)</v>
    <v>19910355</v>
    <v>56367591</v>
  </rv>
  <rv s="2">
    <v>301</v>
  </rv>
  <rv s="3">
    <fb>264.48</fb>
    <v>6</v>
  </rv>
  <rv s="0">
    <v>https://www.bing.com/financeapi/forcetrigger?t=a25nhw&amp;q=ARCX%3aVWO&amp;form=skydnc</v>
    <v>Learn more on Bing</v>
  </rv>
  <rv s="1">
    <v>en-GB</v>
    <v>a25nhw</v>
    <v>268435456</v>
    <v>1</v>
    <v>Powered by Refinitiv</v>
    <v>0</v>
    <v>Vanguard EM St I;ETF (ARCX:VWO)</v>
    <v>2</v>
    <v>3</v>
    <v>Finance</v>
    <v>7</v>
    <v>43.215000000000003</v>
    <v>36.880000000000003</v>
    <v>0.91549999999999998</v>
    <v>0.1231</v>
    <v>3.1159999999999998E-3</v>
    <v>USD</v>
    <v>NYSE Arca</v>
    <v>ARCX</v>
    <v>8.0000000000000004E-4</v>
    <v>39.774999999999999</v>
    <v>ETF</v>
    <v>45236.753079872658</v>
    <v>304</v>
    <v>39.610999999999997</v>
    <v>70677468915</v>
    <v>Vanguard EM St I;ETF</v>
    <v>39.74</v>
    <v>39.51</v>
    <v>39.633099999999999</v>
    <v>VWO</v>
    <v>Vanguard EM St I;ETF (ARCX:VWO)</v>
    <v>4127378</v>
    <v>10754412</v>
  </rv>
  <rv s="2">
    <v>305</v>
  </rv>
  <rv s="3">
    <fb>39.4</fb>
    <v>6</v>
  </rv>
  <rv s="0">
    <v>https://www.bing.com/financeapi/forcetrigger?t=a1rour&amp;q=ARCX%3aEEM&amp;form=skydnc</v>
    <v>Learn more on Bing</v>
  </rv>
  <rv s="1">
    <v>en-GB</v>
    <v>a1rour</v>
    <v>268435456</v>
    <v>1</v>
    <v>Powered by Refinitiv</v>
    <v>0</v>
    <v>iShares:MSCI Em Mkts (ARCX:EEM)</v>
    <v>2</v>
    <v>3</v>
    <v>Finance</v>
    <v>7</v>
    <v>42.53</v>
    <v>35.799999999999997</v>
    <v>1.0222</v>
    <v>0.32500000000000001</v>
    <v>8.4499999999999992E-3</v>
    <v>USD</v>
    <v>NYSE Arca</v>
    <v>ARCX</v>
    <v>6.8999999999999999E-3</v>
    <v>38.994999999999997</v>
    <v>ETF</v>
    <v>45236.753152349222</v>
    <v>308</v>
    <v>38.774999999999999</v>
    <v>16092395179.889999</v>
    <v>iShares:MSCI Em Mkts</v>
    <v>38.96</v>
    <v>38.46</v>
    <v>38.784999999999997</v>
    <v>EEM</v>
    <v>iShares:MSCI Em Mkts (ARCX:EEM)</v>
    <v>16930017</v>
    <v>31821495</v>
  </rv>
  <rv s="2">
    <v>309</v>
  </rv>
  <rv s="3">
    <fb>38.22</fb>
    <v>6</v>
  </rv>
  <rv s="0">
    <v>https://www.bing.com/financeapi/forcetrigger?t=a25927&amp;q=ARCX%3aVEA&amp;form=skydnc</v>
    <v>Learn more on Bing</v>
  </rv>
  <rv s="1">
    <v>en-GB</v>
    <v>a25927</v>
    <v>268435456</v>
    <v>1</v>
    <v>Powered by Refinitiv</v>
    <v>0</v>
    <v>Vanguard Dev Mkt;ETF (ARCX:VEA)</v>
    <v>2</v>
    <v>3</v>
    <v>Finance</v>
    <v>7</v>
    <v>47.81</v>
    <v>39.46</v>
    <v>1.0454000000000001</v>
    <v>-0.125</v>
    <v>-2.8289999999999999E-3</v>
    <v>USD</v>
    <v>NYSE Arca</v>
    <v>ARCX</v>
    <v>5.0000000000000001E-4</v>
    <v>44.33</v>
    <v>ETF</v>
    <v>45236.753142707814</v>
    <v>312</v>
    <v>44.0398</v>
    <v>109061600170</v>
    <v>Vanguard Dev Mkt;ETF</v>
    <v>44.28</v>
    <v>44.19</v>
    <v>44.064999999999998</v>
    <v>VEA</v>
    <v>Vanguard Dev Mkt;ETF (ARCX:VEA)</v>
    <v>6777213</v>
    <v>13015069</v>
  </rv>
  <rv s="2">
    <v>313</v>
  </rv>
  <rv s="3">
    <fb>42.2</fb>
    <v>6</v>
  </rv>
  <rv s="0">
    <v>https://www.bing.com/financeapi/forcetrigger?t=a1rpu2&amp;q=ARCX%3aEFA&amp;form=skydnc</v>
    <v>Learn more on Bing</v>
  </rv>
  <rv s="1">
    <v>en-GB</v>
    <v>a1rpu2</v>
    <v>268435456</v>
    <v>1</v>
    <v>Powered by Refinitiv</v>
    <v>0</v>
    <v>iShares:MSCI EAFE ETF (ARCX:EFA)</v>
    <v>2</v>
    <v>3</v>
    <v>Finance</v>
    <v>7</v>
    <v>74.734999999999999</v>
    <v>60.704999999999998</v>
    <v>1.0301</v>
    <v>-0.33579999999999999</v>
    <v>-4.8209999999999998E-3</v>
    <v>USD</v>
    <v>NYSE Arca</v>
    <v>ARCX</v>
    <v>3.3E-3</v>
    <v>69.63</v>
    <v>ETF</v>
    <v>45236.753126053125</v>
    <v>316</v>
    <v>69.27</v>
    <v>44981953702.610001</v>
    <v>iShares:MSCI EAFE ETF</v>
    <v>69.56</v>
    <v>69.66</v>
    <v>69.324200000000005</v>
    <v>EFA</v>
    <v>iShares:MSCI EAFE ETF (ARCX:EFA)</v>
    <v>8858619</v>
    <v>19984777</v>
  </rv>
  <rv s="2">
    <v>317</v>
  </rv>
  <rv s="3">
    <fb>66.22</fb>
    <v>6</v>
  </rv>
  <rv s="0">
    <v>https://www.bing.com/financeapi/forcetrigger?t=a1vxa2&amp;q=ARCX%3aIWF&amp;form=skydnc</v>
    <v>Learn more on Bing</v>
  </rv>
  <rv s="1">
    <v>en-GB</v>
    <v>a1vxa2</v>
    <v>268435456</v>
    <v>1</v>
    <v>Powered by Refinitiv</v>
    <v>0</v>
    <v>iShares:Russ 1000 Gr ETF (ARCX:IWF)</v>
    <v>2</v>
    <v>3</v>
    <v>Finance</v>
    <v>7</v>
    <v>286.95999999999998</v>
    <v>209.27</v>
    <v>0.99970000000000003</v>
    <v>0.60899999999999999</v>
    <v>2.2260000000000001E-3</v>
    <v>USD</v>
    <v>NYSE Arca</v>
    <v>ARCX</v>
    <v>1.9E-3</v>
    <v>275.24579999999997</v>
    <v>ETF</v>
    <v>45236.752980867968</v>
    <v>320</v>
    <v>274.10489999999999</v>
    <v>68506843665.849998</v>
    <v>iShares:Russ 1000 Gr ETF</v>
    <v>274.23</v>
    <v>273.64</v>
    <v>274.24900000000002</v>
    <v>IWF</v>
    <v>iShares:Russ 1000 Gr ETF (ARCX:IWF)</v>
    <v>468485</v>
    <v>1316432</v>
  </rv>
  <rv s="2">
    <v>321</v>
  </rv>
  <rv s="3">
    <fb>212.62</fb>
    <v>6</v>
  </rv>
  <rv s="0">
    <v>https://www.bing.com/financeapi/forcetrigger?t=a1nq6h&amp;q=ARCX%3aARKK&amp;form=skydnc</v>
    <v>Learn more on Bing</v>
  </rv>
  <rv s="1">
    <v>en-GB</v>
    <v>a1nq6h</v>
    <v>268435456</v>
    <v>1</v>
    <v>Powered by Refinitiv</v>
    <v>0</v>
    <v>ARK Innovation (ARCX:ARKK)</v>
    <v>2</v>
    <v>3</v>
    <v>Finance</v>
    <v>7</v>
    <v>51.33</v>
    <v>29.43</v>
    <v>1.5813999999999999</v>
    <v>-1</v>
    <v>-2.4728E-2</v>
    <v>USD</v>
    <v>NYSE Arca</v>
    <v>ARCX</v>
    <v>7.4999999999999997E-3</v>
    <v>40.819899999999997</v>
    <v>ETF</v>
    <v>45236.753120335154</v>
    <v>324</v>
    <v>39.414999999999999</v>
    <v>6033333072.901</v>
    <v>ARK Innovation</v>
    <v>40.729999999999997</v>
    <v>40.44</v>
    <v>39.44</v>
    <v>ARKK</v>
    <v>ARK Innovation (ARCX:ARKK)</v>
    <v>12588293</v>
    <v>16717098</v>
  </rv>
  <rv s="2">
    <v>325</v>
  </rv>
  <rv s="3">
    <fb>30.46</fb>
    <v>6</v>
  </rv>
  <rv s="0">
    <v>https://www.bing.com/financeapi/forcetrigger?t=a1wn3m&amp;q=ARCX%3aKRE&amp;form=skydnc</v>
    <v>Learn more on Bing</v>
  </rv>
  <rv s="1">
    <v>en-GB</v>
    <v>a1wn3m</v>
    <v>268435456</v>
    <v>1</v>
    <v>Powered by Refinitiv</v>
    <v>0</v>
    <v>SPDR S&amp;P Reg Banking ETF (ARCX:KRE)</v>
    <v>2</v>
    <v>3</v>
    <v>Finance</v>
    <v>7</v>
    <v>65.97</v>
    <v>34.520000000000003</v>
    <v>1.1232</v>
    <v>-0.62</v>
    <v>-1.4213999999999999E-2</v>
    <v>USD</v>
    <v>NYSE Arca</v>
    <v>ARCX</v>
    <v>3.5999999999999999E-3</v>
    <v>43.9</v>
    <v>ETF</v>
    <v>45236.753071017971</v>
    <v>328</v>
    <v>42.975000000000001</v>
    <v>2590953677.23</v>
    <v>SPDR S&amp;P Reg Banking ETF</v>
    <v>43.77</v>
    <v>43.62</v>
    <v>43</v>
    <v>KRE</v>
    <v>SPDR S&amp;P Reg Banking ETF (ARCX:KRE)</v>
    <v>9402470</v>
    <v>18996927</v>
  </rv>
  <rv s="2">
    <v>329</v>
  </rv>
  <rv s="3">
    <fb>58.33</fb>
    <v>6</v>
  </rv>
  <rv s="0">
    <v>https://www.bing.com/financeapi/forcetrigger?t=a1tba2&amp;q=XNYS%3aFRC&amp;form=skydnc</v>
    <v>Learn more on Bing</v>
  </rv>
  <rv s="5">
    <v>en-GB</v>
    <v>a1tba2</v>
    <v>268435456</v>
    <v>1</v>
    <v>Powered by Refinitiv</v>
    <v>45</v>
    <v>FIRST REPUBLIC BANK (OTCM:FRCB)</v>
    <v>46</v>
    <v>47</v>
    <v>Finance</v>
    <v>48</v>
    <v>147.68</v>
    <v>2E-3</v>
    <v>1.7441</v>
    <v>-1.6E-2</v>
    <v>-0.484848</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0.06</v>
    <v>Banking Services</v>
    <v>Stock</v>
    <v>45236.740073911722</v>
    <v>332</v>
    <v>1.2E-2</v>
    <v>6145220</v>
    <v>FIRST REPUBLIC BANK</v>
    <v>FIRST REPUBLIC BANK</v>
    <v>1.2E-2</v>
    <v>4.4000000000000003E-3</v>
    <v>3.3000000000000002E-2</v>
    <v>1.7000000000000001E-2</v>
    <v>186218700</v>
    <v>FRCB</v>
    <v>FIRST REPUBLIC BANK (OTCM:FRCB)</v>
    <v>234504</v>
    <v>56808984</v>
    <v>2009</v>
  </rv>
  <rv s="2">
    <v>333</v>
  </rv>
  <rv s="3">
    <fb>121.54</fb>
    <v>6</v>
  </rv>
  <rv s="0">
    <v>https://www.bing.com/financeapi/forcetrigger?t=a1zfmw&amp;q=XNAS%3aPACW&amp;form=skydnc</v>
    <v>Learn more on Bing</v>
  </rv>
  <rv s="6">
    <v>en-GB</v>
    <v>a1zfmw</v>
    <v>268435456</v>
    <v>1</v>
    <v>Powered by Refinitiv</v>
    <v>49</v>
    <v>PACWEST BANCORP (XNAS:PACW)</v>
    <v>46</v>
    <v>50</v>
    <v>Finance</v>
    <v>51</v>
    <v>30.07</v>
    <v>2.48</v>
    <v>1.458</v>
    <v>-0.24990000000000001</v>
    <v>-3.0328000000000001E-2</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8.3800000000000008</v>
    <v>Banking Services</v>
    <v>Stock</v>
    <v>45236.752918344529</v>
    <v>336</v>
    <v>7.9649999999999999</v>
    <v>947528380</v>
    <v>PACWEST BANCORP</v>
    <v>PACWEST BANCORP</v>
    <v>8.27</v>
    <v>8.24</v>
    <v>7.9901</v>
    <v>118587800</v>
    <v>PACW</v>
    <v>PACWEST BANCORP (XNAS:PACW)</v>
    <v>1032860</v>
    <v>4702855</v>
    <v>2008</v>
  </rv>
  <rv s="2">
    <v>337</v>
  </rv>
  <rv s="3">
    <fb>22.67</fb>
    <v>6</v>
  </rv>
  <rv s="0">
    <v>https://www.bing.com/financeapi/forcetrigger?t=a1pj4c&amp;q=XNYS%3aCFG&amp;form=skydnc</v>
    <v>Learn more on Bing</v>
  </rv>
  <rv s="5">
    <v>en-GB</v>
    <v>a1pj4c</v>
    <v>268435456</v>
    <v>1</v>
    <v>Powered by Refinitiv</v>
    <v>45</v>
    <v>CITIZENS FINANCIAL GROUP, INC. (XNYS:CFG)</v>
    <v>46</v>
    <v>47</v>
    <v>Finance</v>
    <v>51</v>
    <v>44.82</v>
    <v>22.77</v>
    <v>1.3783000000000001</v>
    <v>-0.55800000000000005</v>
    <v>-2.1322000000000001E-2</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26.38</v>
    <v>Banking Services</v>
    <v>Stock</v>
    <v>45236.753175763282</v>
    <v>340</v>
    <v>25.6097</v>
    <v>12359940000</v>
    <v>CITIZENS FINANCIAL GROUP, INC.</v>
    <v>CITIZENS FINANCIAL GROUP, INC.</v>
    <v>26.31</v>
    <v>6.4931000000000001</v>
    <v>26.17</v>
    <v>25.611999999999998</v>
    <v>472294400</v>
    <v>CFG</v>
    <v>CITIZENS FINANCIAL GROUP, INC. (XNYS:CFG)</v>
    <v>1709925</v>
    <v>6280251</v>
    <v>1984</v>
  </rv>
  <rv s="2">
    <v>341</v>
  </rv>
  <rv s="3">
    <fb>39.53</fb>
    <v>6</v>
  </rv>
  <rv s="0">
    <v>https://www.bing.com/financeapi/forcetrigger?t=a26gnm&amp;q=XNAS%3aZION&amp;form=skydnc</v>
    <v>Learn more on Bing</v>
  </rv>
  <rv s="7">
    <v>en-GB</v>
    <v>a26gnm</v>
    <v>268435456</v>
    <v>1</v>
    <v>Powered by Refinitiv</v>
    <v>52</v>
    <v>ZIONS BANCORPORATION, NATIONAL ASSOCIATION (XNAS:ZION)</v>
    <v>46</v>
    <v>53</v>
    <v>Finance</v>
    <v>51</v>
    <v>56.1</v>
    <v>18.260000000000002</v>
    <v>1.165</v>
    <v>-0.7</v>
    <v>-2.0138E-2</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35.090000000000003</v>
    <v>Banking Services</v>
    <v>Stock</v>
    <v>45236.753127962496</v>
    <v>344</v>
    <v>34.034999999999997</v>
    <v>5045852760</v>
    <v>ZIONS BANCORPORATION, NATIONAL ASSOCIATION</v>
    <v>ZIONS BANCORPORATION, NATIONAL ASSOCIATION</v>
    <v>34.869999999999997</v>
    <v>6.4135999999999997</v>
    <v>34.76</v>
    <v>34.06</v>
    <v>148146000</v>
    <v>ZION</v>
    <v>ZIONS BANCORPORATION, NATIONAL ASSOCIATION (XNAS:ZION)</v>
    <v>676831</v>
    <v>3429329</v>
  </rv>
  <rv s="2">
    <v>345</v>
  </rv>
  <rv s="3">
    <fb>48.46</fb>
    <v>6</v>
  </rv>
  <rv s="0">
    <v>https://www.bing.com/financeapi/forcetrigger?t=a1o8mw&amp;q=XNYS%3aTFC&amp;form=skydnc</v>
    <v>Learn more on Bing</v>
  </rv>
  <rv s="5">
    <v>en-GB</v>
    <v>a1o8mw</v>
    <v>268435456</v>
    <v>1</v>
    <v>Powered by Refinitiv</v>
    <v>45</v>
    <v>Truist Financial Corporation (XNYS:TFC)</v>
    <v>46</v>
    <v>47</v>
    <v>Finance</v>
    <v>51</v>
    <v>51.26</v>
    <v>25.56</v>
    <v>1.1026</v>
    <v>-0.54</v>
    <v>-1.7313000000000002E-2</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 Tryon St., CHARLOTTE, NC, 28202 US</v>
    <v>31.35</v>
    <v>Banking Services</v>
    <v>Stock</v>
    <v>45236.753097870314</v>
    <v>348</v>
    <v>30.6401</v>
    <v>40876924200</v>
    <v>Truist Financial Corporation</v>
    <v>Truist Financial Corporation</v>
    <v>31.31</v>
    <v>7.8441999999999998</v>
    <v>31.19</v>
    <v>30.65</v>
    <v>1333668000</v>
    <v>TFC</v>
    <v>Truist Financial Corporation (XNYS:TFC)</v>
    <v>3111083</v>
    <v>10823846</v>
    <v>1968</v>
  </rv>
  <rv s="2">
    <v>349</v>
  </rv>
  <rv s="3">
    <fb>43.63</fb>
    <v>6</v>
  </rv>
  <rv s="0">
    <v>https://www.bing.com/financeapi/forcetrigger?t=a1y1w7&amp;q=XNYS%3aMTB&amp;form=skydnc</v>
    <v>Learn more on Bing</v>
  </rv>
  <rv s="5">
    <v>en-GB</v>
    <v>a1y1w7</v>
    <v>268435456</v>
    <v>1</v>
    <v>Powered by Refinitiv</v>
    <v>45</v>
    <v>M&amp;T BANK CORPORATION (XNYS:MTB)</v>
    <v>46</v>
    <v>47</v>
    <v>Finance</v>
    <v>51</v>
    <v>172.58500000000001</v>
    <v>108.53</v>
    <v>0.84330000000000005</v>
    <v>-1.77</v>
    <v>-1.4442999999999999E-2</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123.53</v>
    <v>Banking Services</v>
    <v>Stock</v>
    <v>45236.753141492969</v>
    <v>352</v>
    <v>120.705</v>
    <v>20337010000</v>
    <v>M&amp;T BANK CORPORATION</v>
    <v>M&amp;T BANK CORPORATION</v>
    <v>122.565</v>
    <v>7.0511999999999997</v>
    <v>122.55</v>
    <v>120.78</v>
    <v>165948600</v>
    <v>MTB</v>
    <v>M&amp;T BANK CORPORATION (XNYS:MTB)</v>
    <v>250195</v>
    <v>1100769</v>
    <v>1969</v>
  </rv>
  <rv s="2">
    <v>353</v>
  </rv>
  <rv s="3">
    <fb>144.97</fb>
    <v>6</v>
  </rv>
  <rv s="0">
    <v>https://www.bing.com/financeapi/forcetrigger?t=a1pjfr&amp;q=XNYS%3aCFR&amp;form=skydnc</v>
    <v>Learn more on Bing</v>
  </rv>
  <rv s="5">
    <v>en-GB</v>
    <v>a1pjfr</v>
    <v>268435456</v>
    <v>1</v>
    <v>Powered by Refinitiv</v>
    <v>45</v>
    <v>CULLEN/FROST BANKERS, INC. (XNYS:CFR)</v>
    <v>46</v>
    <v>47</v>
    <v>Finance</v>
    <v>51</v>
    <v>160.6</v>
    <v>82.25</v>
    <v>1.0621</v>
    <v>-0.9</v>
    <v>-9.3169999999999989E-3</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96.825000000000003</v>
    <v>Banking Services</v>
    <v>Stock</v>
    <v>45236.752210995313</v>
    <v>356</v>
    <v>95.5</v>
    <v>6129316083</v>
    <v>CULLEN/FROST BANKERS, INC.</v>
    <v>CULLEN/FROST BANKERS, INC.</v>
    <v>96.825000000000003</v>
    <v>9.2367000000000008</v>
    <v>96.6</v>
    <v>95.7</v>
    <v>64047190</v>
    <v>CFR</v>
    <v>CULLEN/FROST BANKERS, INC. (XNYS:CFR)</v>
    <v>91691</v>
    <v>526626</v>
    <v>1966</v>
  </rv>
  <rv s="2">
    <v>357</v>
  </rv>
  <rv s="3">
    <fb>130.24</fb>
    <v>6</v>
  </rv>
  <rv s="0">
    <v>https://www.bing.com/financeapi/forcetrigger?t=a21wsm&amp;q=XNYS%3aRF&amp;form=skydnc</v>
    <v>Learn more on Bing</v>
  </rv>
  <rv s="5">
    <v>en-GB</v>
    <v>a21wsm</v>
    <v>268435456</v>
    <v>1</v>
    <v>Powered by Refinitiv</v>
    <v>45</v>
    <v>REGIONS FINANCIAL CORPORATION (XNYS:RF)</v>
    <v>46</v>
    <v>47</v>
    <v>Finance</v>
    <v>51</v>
    <v>24.33</v>
    <v>13.715</v>
    <v>1.2498</v>
    <v>-0.185</v>
    <v>-1.1753E-2</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20349</v>
    <v>New York Stock Exchange</v>
    <v>XNYS</v>
    <v>XNYS</v>
    <v>1900 Fifth Avenue North, BIRMINGHAM, AL, 35203 US</v>
    <v>15.86</v>
    <v>Banking Services</v>
    <v>Stock</v>
    <v>45236.753070983592</v>
    <v>360</v>
    <v>15.41</v>
    <v>14606145000</v>
    <v>REGIONS FINANCIAL CORPORATION</v>
    <v>REGIONS FINANCIAL CORPORATION</v>
    <v>15.76</v>
    <v>6.5381</v>
    <v>15.74</v>
    <v>15.555</v>
    <v>939000000</v>
    <v>RF</v>
    <v>REGIONS FINANCIAL CORPORATION (XNYS:RF)</v>
    <v>2941904</v>
    <v>12186624</v>
    <v>2004</v>
  </rv>
  <rv s="2">
    <v>361</v>
  </rv>
  <rv s="3">
    <fb>21.47</fb>
    <v>6</v>
  </rv>
  <rv s="0">
    <v>https://www.bing.com/financeapi/forcetrigger?t=a25p52&amp;q=XNYS%3aWAL&amp;form=skydnc</v>
    <v>Learn more on Bing</v>
  </rv>
  <rv s="5">
    <v>en-GB</v>
    <v>a25p52</v>
    <v>268435456</v>
    <v>1</v>
    <v>Powered by Refinitiv</v>
    <v>45</v>
    <v>WESTERN ALLIANCE BANCORPORATION (XNYS:WAL)</v>
    <v>46</v>
    <v>47</v>
    <v>Finance</v>
    <v>51</v>
    <v>81.17</v>
    <v>7.46</v>
    <v>1.4391</v>
    <v>-1.52</v>
    <v>-3.1489999999999997E-2</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49</v>
    <v>Banking Services</v>
    <v>Stock</v>
    <v>45236.753152568752</v>
    <v>364</v>
    <v>46.707299999999996</v>
    <v>5117895475</v>
    <v>WESTERN ALLIANCE BANCORPORATION</v>
    <v>WESTERN ALLIANCE BANCORPORATION</v>
    <v>48.58</v>
    <v>6.1199000000000003</v>
    <v>48.27</v>
    <v>46.75</v>
    <v>109473700</v>
    <v>WAL</v>
    <v>WESTERN ALLIANCE BANCORPORATION (XNYS:WAL)</v>
    <v>700558</v>
    <v>1985168</v>
    <v>2014</v>
  </rv>
  <rv s="2">
    <v>365</v>
  </rv>
  <rv s="3">
    <fb>58.52</fb>
    <v>6</v>
  </rv>
  <rv s="0">
    <v>https://www.bing.com/financeapi/forcetrigger?t=a1ugim&amp;q=XNAS%3aHBAN&amp;form=skydnc</v>
    <v>Learn more on Bing</v>
  </rv>
  <rv s="5">
    <v>en-GB</v>
    <v>a1ugim</v>
    <v>268435456</v>
    <v>1</v>
    <v>Powered by Refinitiv</v>
    <v>45</v>
    <v>HUNTINGTON BANCSHARES INCORPORATED (XNAS:HBAN)</v>
    <v>46</v>
    <v>47</v>
    <v>Finance</v>
    <v>51</v>
    <v>15.74</v>
    <v>9.1301000000000005</v>
    <v>1.1413</v>
    <v>-0.185</v>
    <v>-1.7420000000000001E-2</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10.68</v>
    <v>Banking Services</v>
    <v>Stock</v>
    <v>45236.753145450784</v>
    <v>368</v>
    <v>10.42</v>
    <v>15110662625</v>
    <v>HUNTINGTON BANCSHARES INCORPORATED</v>
    <v>HUNTINGTON BANCSHARES INCORPORATED</v>
    <v>10.64</v>
    <v>7.0246000000000004</v>
    <v>10.62</v>
    <v>10.435</v>
    <v>1448075000</v>
    <v>HBAN</v>
    <v>HUNTINGTON BANCSHARES INCORPORATED (XNAS:HBAN)</v>
    <v>5017365</v>
    <v>17121302</v>
    <v>1966</v>
  </rv>
  <rv s="2">
    <v>369</v>
  </rv>
  <rv s="3">
    <fb>14.1</fb>
    <v>6</v>
  </rv>
  <rv s="0">
    <v>https://www.bing.com/financeapi/forcetrigger?t=a1seww&amp;q=XNAS%3aEWBC&amp;form=skydnc</v>
    <v>Learn more on Bing</v>
  </rv>
  <rv s="5">
    <v>en-GB</v>
    <v>a1seww</v>
    <v>268435456</v>
    <v>1</v>
    <v>Powered by Refinitiv</v>
    <v>45</v>
    <v>EAST WEST BANCORP, INC. (XNAS:EWBC)</v>
    <v>46</v>
    <v>47</v>
    <v>Finance</v>
    <v>51</v>
    <v>80.98</v>
    <v>33.86</v>
    <v>1.4187000000000001</v>
    <v>-0.83</v>
    <v>-1.4041999999999999E-2</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59.25</v>
    <v>Banking Services</v>
    <v>Stock</v>
    <v>45236.753152510937</v>
    <v>372</v>
    <v>58.22</v>
    <v>8245670036</v>
    <v>EAST WEST BANCORP, INC.</v>
    <v>EAST WEST BANCORP, INC.</v>
    <v>59.05</v>
    <v>6.6266999999999996</v>
    <v>59.11</v>
    <v>58.28</v>
    <v>141483700</v>
    <v>EWBC</v>
    <v>EAST WEST BANCORP, INC. (XNAS:EWBC)</v>
    <v>347784</v>
    <v>1111794</v>
    <v>1998</v>
  </rv>
  <rv s="2">
    <v>373</v>
  </rv>
  <rv s="3">
    <fb>66.010000000000005</fb>
    <v>6</v>
  </rv>
  <rv s="0">
    <v>https://www.bing.com/financeapi/forcetrigger?t=a1opxm&amp;q=XNYS%3aBOH&amp;form=skydnc</v>
    <v>Learn more on Bing</v>
  </rv>
  <rv s="5">
    <v>en-GB</v>
    <v>a1opxm</v>
    <v>268435456</v>
    <v>1</v>
    <v>Powered by Refinitiv</v>
    <v>45</v>
    <v>BANK OF HAWAII CORPORATION (XNYS:BOH)</v>
    <v>46</v>
    <v>47</v>
    <v>Finance</v>
    <v>51</v>
    <v>82.87</v>
    <v>30.830100000000002</v>
    <v>1.0798000000000001</v>
    <v>-0.44</v>
    <v>-7.8879999999999992E-3</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56.38</v>
    <v>Banking Services</v>
    <v>Stock</v>
    <v>45236.752852048441</v>
    <v>376</v>
    <v>54.8</v>
    <v>2199796543</v>
    <v>BANK OF HAWAII CORPORATION</v>
    <v>BANK OF HAWAII CORPORATION</v>
    <v>55.66</v>
    <v>11.333</v>
    <v>55.78</v>
    <v>55.34</v>
    <v>39750570</v>
    <v>BOH</v>
    <v>BANK OF HAWAII CORPORATION (XNYS:BOH)</v>
    <v>176449</v>
    <v>474069</v>
    <v>1998</v>
  </rv>
  <rv s="2">
    <v>377</v>
  </rv>
  <rv s="3">
    <fb>77.72</fb>
    <v>6</v>
  </rv>
  <rv s="0">
    <v>https://www.bing.com/financeapi/forcetrigger?t=a1yymw&amp;q=XNYS%3aNYCB&amp;form=skydnc</v>
    <v>Learn more on Bing</v>
  </rv>
  <rv s="5">
    <v>en-GB</v>
    <v>a1yymw</v>
    <v>268435456</v>
    <v>1</v>
    <v>Powered by Refinitiv</v>
    <v>45</v>
    <v>NEW YORK COMMUNITY BANCORP, INC. (XNYS:NYCB)</v>
    <v>46</v>
    <v>47</v>
    <v>Finance</v>
    <v>51</v>
    <v>14.22</v>
    <v>5.81</v>
    <v>1.1407</v>
    <v>1.4999999999999999E-2</v>
    <v>1.5459999999999998E-3</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9.7880000000000003</v>
    <v>Banking Services</v>
    <v>Stock</v>
    <v>45236.753089096877</v>
    <v>380</v>
    <v>9.6150000000000002</v>
    <v>7018943718</v>
    <v>NEW YORK COMMUNITY BANCORP, INC.</v>
    <v>NEW YORK COMMUNITY BANCORP, INC.</v>
    <v>9.75</v>
    <v>2.4072</v>
    <v>9.6999999999999993</v>
    <v>9.7149999999999999</v>
    <v>722485200</v>
    <v>NYCB</v>
    <v>NEW YORK COMMUNITY BANCORP, INC. (XNYS:NYCB)</v>
    <v>4073629</v>
    <v>10681010</v>
    <v>1993</v>
  </rv>
  <rv s="2">
    <v>381</v>
  </rv>
  <rv s="3">
    <fb>8.64</fb>
    <v>6</v>
  </rv>
  <rv s="0">
    <v>https://www.bing.com/financeapi/forcetrigger?t=a1sv6h&amp;q=XNYS%3aFHN&amp;form=skydnc</v>
    <v>Learn more on Bing</v>
  </rv>
  <rv s="5">
    <v>en-GB</v>
    <v>a1sv6h</v>
    <v>268435456</v>
    <v>1</v>
    <v>Powered by Refinitiv</v>
    <v>45</v>
    <v>FIRST HORIZON CORPORATION (XNYS:FHN)</v>
    <v>46</v>
    <v>47</v>
    <v>Finance</v>
    <v>51</v>
    <v>24.92</v>
    <v>8.99</v>
    <v>0.99639999999999995</v>
    <v>-0.30499999999999999</v>
    <v>-2.5717E-2</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11.96</v>
    <v>Banking Services</v>
    <v>Stock</v>
    <v>45236.753131816404</v>
    <v>384</v>
    <v>11.55</v>
    <v>6455800454</v>
    <v>FIRST HORIZON CORPORATION</v>
    <v>FIRST HORIZON CORPORATION</v>
    <v>11.85</v>
    <v>7.9808000000000003</v>
    <v>11.86</v>
    <v>11.555</v>
    <v>558701900</v>
    <v>FHN</v>
    <v>FIRST HORIZON CORPORATION (XNYS:FHN)</v>
    <v>2357454</v>
    <v>7956599</v>
    <v>1968</v>
  </rv>
  <rv s="2">
    <v>385</v>
  </rv>
  <rv s="3">
    <fb>24.46</fb>
    <v>6</v>
  </rv>
  <rv s="8">
    <v>54</v>
    <v>a23hqh</v>
    <v>Daily</v>
    <v>44929</v>
    <v>44929</v>
    <v>0</v>
    <v>1</v>
    <v>638083008000000000,638184794525239445,0</v>
    <v>0</v>
    <v>a23hqh</v>
    <v>ARCX:SPY</v>
    <v>1</v>
  </rv>
  <rv s="8">
    <v>54</v>
    <v>a25p52</v>
    <v>Daily</v>
    <v>44929</v>
    <v>44929</v>
    <v>0</v>
    <v>1</v>
    <v>638083008000000000,638186521659639817,0</v>
    <v>0</v>
    <v>a25p52</v>
    <v>XNYS:WAL</v>
    <v>2</v>
  </rv>
  <rv s="8">
    <v>55</v>
    <v>avysvh</v>
    <v>Daily</v>
    <v>44928</v>
    <v>44928</v>
    <v>0</v>
    <v>1</v>
    <v>638082144000000000,638184763870359874,0</v>
    <v>0</v>
    <v>avysvh</v>
    <v>USDZAR</v>
    <v>3</v>
  </rv>
  <rv s="8">
    <v>56</v>
    <v>avyrqh</v>
    <v>Daily</v>
    <v>44928</v>
    <v>44928</v>
    <v>0</v>
    <v>1</v>
    <v>638082144000000000,638184763870377345,0</v>
    <v>0</v>
    <v>avyrqh</v>
    <v>USDPHP</v>
    <v>4</v>
  </rv>
  <rv s="8">
    <v>54</v>
    <v>av932w</v>
    <v>Daily</v>
    <v>44928</v>
    <v>44928</v>
    <v>0</v>
    <v>1</v>
    <v>638082144000000000,638184756121327409,0</v>
    <v>0</v>
    <v>av932w</v>
    <v>EURUSD</v>
    <v>5</v>
  </rv>
  <rv s="8">
    <v>54</v>
    <v>a22xmw</v>
    <v>Daily</v>
    <v>44929</v>
    <v>44929</v>
    <v>0</v>
    <v>1</v>
    <v>638083008000000000,638184796877626682,0</v>
    <v>0</v>
    <v>a22xmw</v>
    <v>XNAS:SHY</v>
    <v>6</v>
  </rv>
  <rv s="8">
    <v>54</v>
    <v>a1sg8m</v>
    <v>Daily</v>
    <v>44929</v>
    <v>44929</v>
    <v>0</v>
    <v>1</v>
    <v>638083008000000000,638184794525251884,0</v>
    <v>0</v>
    <v>a1sg8m</v>
    <v>ARCX:EWQ</v>
    <v>7</v>
  </rv>
  <rv s="8">
    <v>57</v>
    <v>avyomw</v>
    <v>Daily</v>
    <v>44928</v>
    <v>44928</v>
    <v>0</v>
    <v>1</v>
    <v>638082144000000000,638184759849538819,0</v>
    <v>0</v>
    <v>avyomw</v>
    <v>USDJPY</v>
    <v>8</v>
  </rv>
  <rv s="8">
    <v>54</v>
    <v>a1ue8m</v>
    <v>Daily</v>
    <v>44929</v>
    <v>44929</v>
    <v>0</v>
    <v>1</v>
    <v>638083008000000000,638184794523954577,0</v>
    <v>0</v>
    <v>a1ue8m</v>
    <v>ARCX:NORW</v>
    <v>9</v>
  </rv>
  <rv s="8">
    <v>54</v>
    <v>a25g2w</v>
    <v>Daily</v>
    <v>44929</v>
    <v>44929</v>
    <v>0</v>
    <v>1</v>
    <v>638083008000000000,638184794523957716,0</v>
    <v>0</v>
    <v>a25g2w</v>
    <v>BATS:VNM</v>
    <v>10</v>
  </rv>
  <rv s="8">
    <v>54</v>
    <v>auxr9c</v>
    <v>Daily</v>
    <v>44928</v>
    <v>44928</v>
    <v>0</v>
    <v>1</v>
    <v>638082144000000000,638184766634868618,0</v>
    <v>0</v>
    <v>auxr9c</v>
    <v>AUDUSD</v>
    <v>11</v>
  </rv>
  <rv s="8">
    <v>54</v>
    <v>avyjhw</v>
    <v>Daily</v>
    <v>44928</v>
    <v>44928</v>
    <v>0</v>
    <v>1</v>
    <v>638082144000000000,638184758052710259,0</v>
    <v>0</v>
    <v>avyjhw</v>
    <v>GBPUSD</v>
    <v>12</v>
  </rv>
  <rv s="8">
    <v>54</v>
    <v>a25927</v>
    <v>Daily</v>
    <v>44929</v>
    <v>44929</v>
    <v>0</v>
    <v>1</v>
    <v>638083008000000000,638186567097752228,0</v>
    <v>0</v>
    <v>a25927</v>
    <v>ARCX:VEA</v>
    <v>13</v>
  </rv>
  <rv s="8">
    <v>54</v>
    <v>a1y1w7</v>
    <v>Daily</v>
    <v>44929</v>
    <v>44929</v>
    <v>0</v>
    <v>1</v>
    <v>638083008000000000,638186521659634903,0</v>
    <v>0</v>
    <v>a1y1w7</v>
    <v>XNYS:MTB</v>
    <v>14</v>
  </rv>
  <rv s="8">
    <v>54</v>
    <v>avv7r7</v>
    <v>Daily</v>
    <v>44928</v>
    <v>44928</v>
    <v>0</v>
    <v>1</v>
    <v>638082144000000000,638184758260307998,0</v>
    <v>0</v>
    <v>avv7r7</v>
    <v>CHFUSD</v>
    <v>15</v>
  </rv>
  <rv s="8">
    <v>58</v>
    <v>avyufr</v>
    <v>Daily</v>
    <v>44928</v>
    <v>44928</v>
    <v>0</v>
    <v>1</v>
    <v>638082144000000000,638184763870359107,0</v>
    <v>0</v>
    <v>avyufr</v>
    <v>USDVND</v>
    <v>16</v>
  </rv>
  <rv s="8">
    <v>59</v>
    <v>avym77</v>
    <v>Daily</v>
    <v>44928</v>
    <v>44928</v>
    <v>0</v>
    <v>1</v>
    <v>638082144000000000,638184758958432120,0</v>
    <v>0</v>
    <v>avym77</v>
    <v>USDCNY</v>
    <v>17</v>
  </rv>
  <rv s="8">
    <v>54</v>
    <v>a1s2u2</v>
    <v>Daily</v>
    <v>44929</v>
    <v>44929</v>
    <v>0</v>
    <v>1</v>
    <v>638083008000000000,638184794525277764,0</v>
    <v>0</v>
    <v>a1s2u2</v>
    <v>ARCX:EPHE</v>
    <v>18</v>
  </rv>
  <rv s="8">
    <v>60</v>
    <v>avytar</v>
    <v>Daily</v>
    <v>44928</v>
    <v>44928</v>
    <v>0</v>
    <v>1</v>
    <v>638082144000000000,638184762060353606,0</v>
    <v>0</v>
    <v>avytar</v>
    <v>USDTWD</v>
    <v>19</v>
  </rv>
  <rv s="8">
    <v>61</v>
    <v>avyoyc</v>
    <v>Daily</v>
    <v>44928</v>
    <v>44928</v>
    <v>0</v>
    <v>1</v>
    <v>638082144000000000,638184762060355522,0</v>
    <v>0</v>
    <v>avyoyc</v>
    <v>USDKRW</v>
    <v>20</v>
  </rv>
  <rv s="8">
    <v>62</v>
    <v>avyspr</v>
    <v>Daily</v>
    <v>44928</v>
    <v>44928</v>
    <v>0</v>
    <v>1</v>
    <v>638082144000000000,638184762060345717,0</v>
    <v>0</v>
    <v>avyspr</v>
    <v>USDSGD</v>
    <v>21</v>
  </rv>
  <rv s="8">
    <v>54</v>
    <v>a26gnm</v>
    <v>Daily</v>
    <v>44929</v>
    <v>44929</v>
    <v>0</v>
    <v>1</v>
    <v>638083008000000000,638186521659634903,0</v>
    <v>0</v>
    <v>a26gnm</v>
    <v>XNAS:ZION</v>
    <v>22</v>
  </rv>
  <rv s="8">
    <v>54</v>
    <v>a24b5r</v>
    <v>Daily</v>
    <v>44929</v>
    <v>44929</v>
    <v>0</v>
    <v>1</v>
    <v>638083008000000000,638184799420736979,0</v>
    <v>0</v>
    <v>a24b5r</v>
    <v>XNAS:TLT</v>
    <v>23</v>
  </rv>
  <rv s="8">
    <v>54</v>
    <v>a1s3w7</v>
    <v>Daily</v>
    <v>44929</v>
    <v>44929</v>
    <v>0</v>
    <v>1</v>
    <v>638083008000000000,638184794523791784,0</v>
    <v>0</v>
    <v>a1s3w7</v>
    <v>ARCX:EPU</v>
    <v>24</v>
  </rv>
  <rv s="8">
    <v>63</v>
    <v>avyq1h</v>
    <v>Daily</v>
    <v>44928</v>
    <v>44928</v>
    <v>0</v>
    <v>1</v>
    <v>638082144000000000,638184762060346966,0</v>
    <v>0</v>
    <v>avyq1h</v>
    <v>USDMYR</v>
    <v>25</v>
  </rv>
  <rv s="8">
    <v>54</v>
    <v>a1u68m</v>
    <v>Daily</v>
    <v>44929</v>
    <v>44929</v>
    <v>0</v>
    <v>1</v>
    <v>638083008000000000,638184794523954526,0</v>
    <v>0</v>
    <v>a1u68m</v>
    <v>ARCX:GREK</v>
    <v>26</v>
  </rv>
  <rv s="8">
    <v>54</v>
    <v>a1rtww</v>
    <v>Daily</v>
    <v>44929</v>
    <v>44929</v>
    <v>0</v>
    <v>1</v>
    <v>638083008000000000,638184794523831788,0</v>
    <v>0</v>
    <v>a1rtww</v>
    <v>ARCX:EIRL</v>
    <v>27</v>
  </rv>
  <rv s="8">
    <v>54</v>
    <v>a21jqh</v>
    <v>Daily</v>
    <v>44929</v>
    <v>44929</v>
    <v>0</v>
    <v>1</v>
    <v>638083008000000000,638184794523926835,0</v>
    <v>0</v>
    <v>a21jqh</v>
    <v>XNAS:QAT</v>
    <v>28</v>
  </rv>
  <rv s="8">
    <v>64</v>
    <v>avytgh</v>
    <v>Daily</v>
    <v>44928</v>
    <v>44928</v>
    <v>0</v>
    <v>1</v>
    <v>638082144000000000,638184762060335791,0</v>
    <v>0</v>
    <v>avytgh</v>
    <v>USDTHB</v>
    <v>29</v>
  </rv>
  <rv s="8">
    <v>54</v>
    <v>a1sfqh</v>
    <v>Daily</v>
    <v>44929</v>
    <v>44929</v>
    <v>0</v>
    <v>1</v>
    <v>638083008000000000,638187305640859892,0</v>
    <v>0</v>
    <v>a1sfqh</v>
    <v>ARCX:EWL</v>
    <v>30</v>
  </rv>
  <rv s="8">
    <v>54</v>
    <v>a1v9r7</v>
    <v>Daily</v>
    <v>44929</v>
    <v>44929</v>
    <v>0</v>
    <v>1</v>
    <v>638083008000000000,638184799213909353,0</v>
    <v>0</v>
    <v>a1v9r7</v>
    <v>ARCX:IDEV</v>
    <v>31</v>
  </rv>
  <rv s="8">
    <v>54</v>
    <v>a1rmz2</v>
    <v>Daily</v>
    <v>44929</v>
    <v>44929</v>
    <v>0</v>
    <v>1</v>
    <v>638083008000000000,638184794523917520,0</v>
    <v>0</v>
    <v>a1rmz2</v>
    <v>BATS:EDEN</v>
    <v>32</v>
  </rv>
  <rv s="8">
    <v>54</v>
    <v>a1sfnm</v>
    <v>Daily</v>
    <v>44929</v>
    <v>44929</v>
    <v>0</v>
    <v>1</v>
    <v>638083008000000000,638187306090561662,0</v>
    <v>0</v>
    <v>a1sfnm</v>
    <v>ARCX:EWK</v>
    <v>33</v>
  </rv>
  <rv s="8">
    <v>54</v>
    <v>a1s36h</v>
    <v>Daily</v>
    <v>44929</v>
    <v>44929</v>
    <v>0</v>
    <v>1</v>
    <v>638083008000000000,638184794523794332,0</v>
    <v>0</v>
    <v>a1s36h</v>
    <v>ARCX:EPOL</v>
    <v>34</v>
  </rv>
  <rv s="8">
    <v>65</v>
    <v>avyobh</v>
    <v>Daily</v>
    <v>44928</v>
    <v>44928</v>
    <v>0</v>
    <v>1</v>
    <v>638082144000000000,638184763870357349,0</v>
    <v>0</v>
    <v>avyobh</v>
    <v>USDIDR</v>
    <v>35</v>
  </rv>
  <rv s="8">
    <v>54</v>
    <v>a24qhw</v>
    <v>Daily</v>
    <v>44929</v>
    <v>44929</v>
    <v>0</v>
    <v>1</v>
    <v>638083008000000000,638184794524035947,0</v>
    <v>0</v>
    <v>a24qhw</v>
    <v>XNAS:UAE</v>
    <v>36</v>
  </rv>
  <rv s="8">
    <v>54</v>
    <v>a1sjf2</v>
    <v>Daily</v>
    <v>44929</v>
    <v>44929</v>
    <v>0</v>
    <v>1</v>
    <v>638083008000000000,638184794525260453,0</v>
    <v>0</v>
    <v>a1sjf2</v>
    <v>ARCX:EZA</v>
    <v>37</v>
  </rv>
  <rv s="8">
    <v>66</v>
    <v>avyo8m</v>
    <v>Daily</v>
    <v>44928</v>
    <v>44928</v>
    <v>0</v>
    <v>1</v>
    <v>638082144000000000,638184762060375511,0</v>
    <v>0</v>
    <v>avyo8m</v>
    <v>USDINR</v>
    <v>38</v>
  </rv>
  <rv s="8">
    <v>54</v>
    <v>a1yh6h</v>
    <v>Daily</v>
    <v>44929</v>
    <v>44929</v>
    <v>0</v>
    <v>1</v>
    <v>638083008000000000,638184794270340729,0</v>
    <v>0</v>
    <v>a1yh6h</v>
    <v>ARCX:NGE</v>
    <v>39</v>
  </rv>
  <rv s="8">
    <v>67</v>
    <v>avylgh</v>
    <v>Daily</v>
    <v>44928</v>
    <v>44928</v>
    <v>0</v>
    <v>1</v>
    <v>638082144000000000,638184763870379070,0</v>
    <v>0</v>
    <v>avylgh</v>
    <v>USDBRL</v>
    <v>40</v>
  </rv>
  <rv s="8">
    <v>54</v>
    <v>a1wnz2</v>
    <v>Daily</v>
    <v>44929</v>
    <v>44929</v>
    <v>0</v>
    <v>1</v>
    <v>638083008000000000,638184794523975974,0</v>
    <v>0</v>
    <v>a1wnz2</v>
    <v>ARCX:KSA</v>
    <v>41</v>
  </rv>
  <rv s="8">
    <v>68</v>
    <v>avys2w</v>
    <v>Daily</v>
    <v>44928</v>
    <v>44928</v>
    <v>0</v>
    <v>1</v>
    <v>638082144000000000,638184763870358958,0</v>
    <v>0</v>
    <v>avys2w</v>
    <v>USDRUB</v>
    <v>42</v>
  </rv>
  <rv s="8">
    <v>69</v>
    <v>avyrc7</v>
    <v>Daily</v>
    <v>44928</v>
    <v>44928</v>
    <v>0</v>
    <v>1</v>
    <v>638082144000000000,638184763870342760,0</v>
    <v>0</v>
    <v>avyrc7</v>
    <v>USDPKR</v>
    <v>43</v>
  </rv>
  <rv s="8">
    <v>70</v>
    <v>avytp2</v>
    <v>Daily</v>
    <v>44928</v>
    <v>44928</v>
    <v>0</v>
    <v>1</v>
    <v>638082144000000000,638184763870389111,0</v>
    <v>0</v>
    <v>avytp2</v>
    <v>USDTRY</v>
    <v>44</v>
  </rv>
  <rv s="8">
    <v>54</v>
    <v>a1sfkr</v>
    <v>Daily</v>
    <v>44929</v>
    <v>44929</v>
    <v>0</v>
    <v>1</v>
    <v>638083008000000000,638184794523941712,0</v>
    <v>0</v>
    <v>a1sfkr</v>
    <v>ARCX:EWJ</v>
    <v>45</v>
  </rv>
  <rv s="8">
    <v>54</v>
    <v>av3wnm</v>
    <v>Daily</v>
    <v>44928</v>
    <v>44928</v>
    <v>0</v>
    <v>1</v>
    <v>638082144000000000,638184766420660457,0</v>
    <v>0</v>
    <v>av3wnm</v>
    <v>CADUSD</v>
    <v>46</v>
  </rv>
  <rv s="8">
    <v>54</v>
    <v>a1sftc</v>
    <v>Daily</v>
    <v>44929</v>
    <v>44929</v>
    <v>0</v>
    <v>1</v>
    <v>638083008000000000,638184794525265916,0</v>
    <v>0</v>
    <v>a1sftc</v>
    <v>ARCX:EWM</v>
    <v>47</v>
  </rv>
  <rv s="8">
    <v>54</v>
    <v>avmpm7</v>
    <v>Daily</v>
    <v>44928</v>
    <v>44928</v>
    <v>0</v>
    <v>1</v>
    <v>638082144000000000,638184766885285548,0</v>
    <v>0</v>
    <v>avmpm7</v>
    <v>NZDUSD</v>
    <v>48</v>
  </rv>
  <rv s="8">
    <v>54</v>
    <v>a1sf3m</v>
    <v>Daily</v>
    <v>44929</v>
    <v>44929</v>
    <v>0</v>
    <v>1</v>
    <v>638083008000000000,638184794525258079,0</v>
    <v>0</v>
    <v>a1sf3m</v>
    <v>ARCX:EWD</v>
    <v>49</v>
  </rv>
  <rv s="8">
    <v>54</v>
    <v>a1sg5r</v>
    <v>Daily</v>
    <v>44929</v>
    <v>44929</v>
    <v>0</v>
    <v>1</v>
    <v>638083008000000000,638184794523911328,0</v>
    <v>0</v>
    <v>a1sg5r</v>
    <v>ARCX:EWP</v>
    <v>50</v>
  </rv>
  <rv s="8">
    <v>54</v>
    <v>a1sff2</v>
    <v>Daily</v>
    <v>44929</v>
    <v>44929</v>
    <v>0</v>
    <v>1</v>
    <v>638083008000000000,638184794523804330,0</v>
    <v>0</v>
    <v>a1sff2</v>
    <v>ARCX:EWH</v>
    <v>51</v>
  </rv>
  <rv s="8">
    <v>54</v>
    <v>a24mz2</v>
    <v>Daily</v>
    <v>44929</v>
    <v>44929</v>
    <v>0</v>
    <v>1</v>
    <v>638083008000000000,638184794524055941,0</v>
    <v>0</v>
    <v>a24mz2</v>
    <v>XNAS:TUR</v>
    <v>52</v>
  </rv>
  <rv s="8">
    <v>54</v>
    <v>a1nplh</v>
    <v>Daily</v>
    <v>44929</v>
    <v>44929</v>
    <v>0</v>
    <v>1</v>
    <v>638083008000000000,638184794523910148,0</v>
    <v>0</v>
    <v>a1nplh</v>
    <v>ARCX:ARGT</v>
    <v>53</v>
  </rv>
  <rv s="8">
    <v>54</v>
    <v>a1zgar</v>
    <v>Daily</v>
    <v>44929</v>
    <v>44929</v>
    <v>0</v>
    <v>1</v>
    <v>638083008000000000,638184794525266546,0</v>
    <v>0</v>
    <v>a1zgar</v>
    <v>ARCX:PAK</v>
    <v>54</v>
  </rv>
  <rv s="8">
    <v>54</v>
    <v>a1sgvh</v>
    <v>Daily</v>
    <v>44929</v>
    <v>44929</v>
    <v>0</v>
    <v>1</v>
    <v>638083008000000000,638184794523784700,0</v>
    <v>0</v>
    <v>a1sgvh</v>
    <v>ARCX:EWW</v>
    <v>55</v>
  </rv>
  <rv s="8">
    <v>54</v>
    <v>a1sfz2</v>
    <v>Daily</v>
    <v>44929</v>
    <v>44929</v>
    <v>0</v>
    <v>1</v>
    <v>638083008000000000,638184794523794672,0</v>
    <v>0</v>
    <v>a1sfz2</v>
    <v>ARCX:EWN</v>
    <v>56</v>
  </rv>
  <rv s="8">
    <v>54</v>
    <v>a1tba2</v>
    <v>Daily</v>
    <v>44929</v>
    <v>44929</v>
    <v>0</v>
    <v>1</v>
    <v>638083008000000000,638186521659630592,0</v>
    <v>0</v>
    <v>a1tba2</v>
    <v>XNYS:FRC</v>
    <v>57</v>
  </rv>
  <rv s="8">
    <v>54</v>
    <v>a1sfhw</v>
    <v>Daily</v>
    <v>44929</v>
    <v>44929</v>
    <v>0</v>
    <v>1</v>
    <v>638083008000000000,638184794523804330,0</v>
    <v>0</v>
    <v>a1sfhw</v>
    <v>ARCX:EWI</v>
    <v>58</v>
  </rv>
  <rv s="8">
    <v>54</v>
    <v>a1seu2</v>
    <v>Daily</v>
    <v>44929</v>
    <v>44929</v>
    <v>0</v>
    <v>1</v>
    <v>638083008000000000,638184794523787593,0</v>
    <v>0</v>
    <v>a1seu2</v>
    <v>ARCX:EWA</v>
    <v>59</v>
  </rv>
  <rv s="8">
    <v>54</v>
    <v>a1rtzr</v>
    <v>Daily</v>
    <v>44929</v>
    <v>44929</v>
    <v>0</v>
    <v>1</v>
    <v>638083008000000000,638184794523797587,0</v>
    <v>0</v>
    <v>a1rtzr</v>
    <v>ARCX:EIS</v>
    <v>60</v>
  </rv>
  <rv s="8">
    <v>54</v>
    <v>a1rsp2</v>
    <v>Daily</v>
    <v>44929</v>
    <v>44929</v>
    <v>0</v>
    <v>1</v>
    <v>638083008000000000,638184794525275911,0</v>
    <v>0</v>
    <v>a1rsp2</v>
    <v>ARCX:EGPT</v>
    <v>61</v>
  </rv>
  <rv s="8">
    <v>54</v>
    <v>a1rloc</v>
    <v>Daily</v>
    <v>44929</v>
    <v>44929</v>
    <v>0</v>
    <v>1</v>
    <v>638083008000000000,638184794523921320,0</v>
    <v>0</v>
    <v>a1rloc</v>
    <v>BATS:ECH</v>
    <v>62</v>
  </rv>
  <rv s="8">
    <v>54</v>
    <v>a1vjec</v>
    <v>Daily</v>
    <v>44929</v>
    <v>44929</v>
    <v>0</v>
    <v>1</v>
    <v>638083008000000000,638184794523804664,0</v>
    <v>0</v>
    <v>a1vjec</v>
    <v>BATS:INDA</v>
    <v>63</v>
  </rv>
  <rv s="8">
    <v>54</v>
    <v>a1sh27</v>
    <v>Daily</v>
    <v>44929</v>
    <v>44929</v>
    <v>0</v>
    <v>1</v>
    <v>638083008000000000,638184794523916843,0</v>
    <v>0</v>
    <v>a1sh27</v>
    <v>ARCX:EWY</v>
    <v>64</v>
  </rv>
  <rv s="8">
    <v>54</v>
    <v>a1zsm7</v>
    <v>Daily</v>
    <v>44929</v>
    <v>44929</v>
    <v>0</v>
    <v>1</v>
    <v>638083008000000000,638184794524035947,0</v>
    <v>0</v>
    <v>a1zsm7</v>
    <v>ARCX:PGAL</v>
    <v>65</v>
  </rv>
  <rv s="8">
    <v>54</v>
    <v>a1s1rw</v>
    <v>Daily</v>
    <v>44929</v>
    <v>44929</v>
    <v>0</v>
    <v>1</v>
    <v>638083008000000000,638184794525263598,0</v>
    <v>0</v>
    <v>a1s1rw</v>
    <v>XNAS:ENZL</v>
    <v>66</v>
  </rv>
  <rv s="8">
    <v>54</v>
    <v>a1vxa2</v>
    <v>Daily</v>
    <v>44929</v>
    <v>44929</v>
    <v>0</v>
    <v>1</v>
    <v>638083008000000000,638186568915282018,0</v>
    <v>0</v>
    <v>a1vxa2</v>
    <v>ARCX:IWF</v>
    <v>67</v>
  </rv>
  <rv s="8">
    <v>54</v>
    <v>a1uebh</v>
    <v>Daily</v>
    <v>44929</v>
    <v>44929</v>
    <v>0</v>
    <v>1</v>
    <v>638083008000000000,638184794525270449,0</v>
    <v>0</v>
    <v>a1uebh</v>
    <v>ARCX:GXG</v>
    <v>68</v>
  </rv>
  <rv s="8">
    <v>54</v>
    <v>a1xdsm</v>
    <v>Daily</v>
    <v>44929</v>
    <v>44929</v>
    <v>0</v>
    <v>1</v>
    <v>638083008000000000,638184794523944610,0</v>
    <v>0</v>
    <v>a1xdsm</v>
    <v>XNAS:MCHI</v>
    <v>69</v>
  </rv>
  <rv s="8">
    <v>54</v>
    <v>a1sf9c</v>
    <v>Daily</v>
    <v>44929</v>
    <v>44929</v>
    <v>0</v>
    <v>1</v>
    <v>638083008000000000,638184794523949413,0</v>
    <v>0</v>
    <v>a1sf9c</v>
    <v>ARCX:EWG</v>
    <v>70</v>
  </rv>
  <rv s="8">
    <v>54</v>
    <v>a1sgk2</v>
    <v>Daily</v>
    <v>44929</v>
    <v>44929</v>
    <v>0</v>
    <v>1</v>
    <v>638083008000000000,638184794523944548,0</v>
    <v>0</v>
    <v>a1sgk2</v>
    <v>ARCX:EWT</v>
    <v>71</v>
  </rv>
  <rv s="8">
    <v>54</v>
    <v>a2478m</v>
    <v>Daily</v>
    <v>44929</v>
    <v>44929</v>
    <v>0</v>
    <v>1</v>
    <v>638083008000000000,638184794523969397,0</v>
    <v>0</v>
    <v>a2478m</v>
    <v>ARCX:THD</v>
    <v>72</v>
  </rv>
  <rv s="8">
    <v>54</v>
    <v>a1vbbh</v>
    <v>Daily</v>
    <v>44929</v>
    <v>44929</v>
    <v>0</v>
    <v>1</v>
    <v>638083008000000000,638184796196104342,0</v>
    <v>0</v>
    <v>a1vbbh</v>
    <v>XNAS:IEF</v>
    <v>73</v>
  </rv>
  <rv s="8">
    <v>54</v>
    <v>a1u477</v>
    <v>Daily</v>
    <v>44929</v>
    <v>44929</v>
    <v>0</v>
    <v>1</v>
    <v>638083008000000000,638184796232186781,0</v>
    <v>0</v>
    <v>a1u477</v>
    <v>BATS:GOVT</v>
    <v>74</v>
  </rv>
  <rv s="8">
    <v>54</v>
    <v>a1n26h</v>
    <v>Daily</v>
    <v>44929</v>
    <v>44929</v>
    <v>0</v>
    <v>1</v>
    <v>638083008000000000,638185711505437339,0</v>
    <v>0</v>
    <v>a1n26h</v>
    <v>ARCX:AGG</v>
    <v>75</v>
  </rv>
  <rv s="8">
    <v>54</v>
    <v>a1ugim</v>
    <v>Daily</v>
    <v>44929</v>
    <v>44929</v>
    <v>0</v>
    <v>1</v>
    <v>638083008000000000,638186521659663975,0</v>
    <v>0</v>
    <v>a1ugim</v>
    <v>XNAS:HBAN</v>
    <v>76</v>
  </rv>
  <rv s="8">
    <v>54</v>
    <v>a1vbh7</v>
    <v>Daily</v>
    <v>44929</v>
    <v>44929</v>
    <v>0</v>
    <v>1</v>
    <v>638083008000000000,638184796994134650,0</v>
    <v>0</v>
    <v>a1vbh7</v>
    <v>XNAS:IEI</v>
    <v>77</v>
  </rv>
  <rv s="8">
    <v>54</v>
    <v>a1ryhw</v>
    <v>Daily</v>
    <v>44929</v>
    <v>44929</v>
    <v>0</v>
    <v>1</v>
    <v>638083008000000000,638185711716912887,0</v>
    <v>0</v>
    <v>a1ryhw</v>
    <v>XNAS:EMXC</v>
    <v>78</v>
  </rv>
  <rv s="8">
    <v>54</v>
    <v>a2573m</v>
    <v>Daily</v>
    <v>44929</v>
    <v>44929</v>
    <v>0</v>
    <v>1</v>
    <v>638083008000000000,638184799213911407,0</v>
    <v>0</v>
    <v>a2573m</v>
    <v>ARCX:VB</v>
    <v>79</v>
  </rv>
  <rv s="8">
    <v>54</v>
    <v>a1vx77</v>
    <v>Daily</v>
    <v>44929</v>
    <v>44929</v>
    <v>0</v>
    <v>1</v>
    <v>638083008000000000,638185711716921747,0</v>
    <v>0</v>
    <v>a1vx77</v>
    <v>ARCX:IWD</v>
    <v>80</v>
  </rv>
  <rv s="8">
    <v>54</v>
    <v>a25hm7</v>
    <v>Daily</v>
    <v>44929</v>
    <v>44929</v>
    <v>0</v>
    <v>1</v>
    <v>638083008000000000,638185711568606661,0</v>
    <v>0</v>
    <v>a25hm7</v>
    <v>ARCX:VOO</v>
    <v>81</v>
  </rv>
  <rv s="8">
    <v>54</v>
    <v>a1wn3m</v>
    <v>Daily</v>
    <v>44929</v>
    <v>44929</v>
    <v>0</v>
    <v>1</v>
    <v>638083008000000000,638185711900644058,0</v>
    <v>0</v>
    <v>a1wn3m</v>
    <v>ARCX:KRE</v>
    <v>82</v>
  </rv>
  <rv s="8">
    <v>54</v>
    <v>a25nhw</v>
    <v>Daily</v>
    <v>44929</v>
    <v>44929</v>
    <v>0</v>
    <v>1</v>
    <v>638083008000000000,638186567115957389,0</v>
    <v>0</v>
    <v>a25nhw</v>
    <v>ARCX:VWO</v>
    <v>83</v>
  </rv>
  <rv s="8">
    <v>54</v>
    <v>a1rpu2</v>
    <v>Daily</v>
    <v>44929</v>
    <v>44929</v>
    <v>0</v>
    <v>1</v>
    <v>638083008000000000,638185713238201200,0</v>
    <v>0</v>
    <v>a1rpu2</v>
    <v>ARCX:EFA</v>
    <v>84</v>
  </rv>
  <rv s="8">
    <v>54</v>
    <v>a1nq6h</v>
    <v>Daily</v>
    <v>44929</v>
    <v>44929</v>
    <v>0</v>
    <v>1</v>
    <v>638083008000000000,638185713238185997,0</v>
    <v>0</v>
    <v>a1nq6h</v>
    <v>ARCX:ARKK</v>
    <v>85</v>
  </rv>
  <rv s="8">
    <v>54</v>
    <v>a1zfmw</v>
    <v>Daily</v>
    <v>44929</v>
    <v>44929</v>
    <v>0</v>
    <v>1</v>
    <v>638083008000000000,638186521659637534,0</v>
    <v>0</v>
    <v>a1zfmw</v>
    <v>XNAS:PACW</v>
    <v>86</v>
  </rv>
  <rv s="8">
    <v>54</v>
    <v>a1pj4c</v>
    <v>Daily</v>
    <v>44929</v>
    <v>44929</v>
    <v>0</v>
    <v>1</v>
    <v>638083008000000000,638186521659643980,0</v>
    <v>0</v>
    <v>a1pj4c</v>
    <v>XNYS:CFG</v>
    <v>87</v>
  </rv>
  <rv s="8">
    <v>54</v>
    <v>a1o8mw</v>
    <v>Daily</v>
    <v>44929</v>
    <v>44929</v>
    <v>0</v>
    <v>1</v>
    <v>638083008000000000,638186521659633999,0</v>
    <v>0</v>
    <v>a1o8mw</v>
    <v>XNYS:TFC</v>
    <v>88</v>
  </rv>
  <rv s="8">
    <v>54</v>
    <v>a1pjfr</v>
    <v>Daily</v>
    <v>44929</v>
    <v>44929</v>
    <v>0</v>
    <v>1</v>
    <v>638083008000000000,638186521659652388,0</v>
    <v>0</v>
    <v>a1pjfr</v>
    <v>XNYS:CFR</v>
    <v>89</v>
  </rv>
  <rv s="8">
    <v>54</v>
    <v>a21wsm</v>
    <v>Daily</v>
    <v>44929</v>
    <v>44929</v>
    <v>0</v>
    <v>1</v>
    <v>638083008000000000,638186521659639817,0</v>
    <v>0</v>
    <v>a21wsm</v>
    <v>XNYS:RF</v>
    <v>90</v>
  </rv>
  <rv s="8">
    <v>54</v>
    <v>a1seww</v>
    <v>Daily</v>
    <v>44929</v>
    <v>44929</v>
    <v>0</v>
    <v>1</v>
    <v>638083008000000000,638186521659626414,0</v>
    <v>0</v>
    <v>a1seww</v>
    <v>XNAS:EWBC</v>
    <v>91</v>
  </rv>
  <rv s="8">
    <v>54</v>
    <v>a1sv6h</v>
    <v>Daily</v>
    <v>44929</v>
    <v>44929</v>
    <v>0</v>
    <v>1</v>
    <v>638083008000000000,638186521659640584,0</v>
    <v>0</v>
    <v>a1sv6h</v>
    <v>XNYS:FHN</v>
    <v>92</v>
  </rv>
  <rv s="8">
    <v>54</v>
    <v>a1yymw</v>
    <v>Daily</v>
    <v>44929</v>
    <v>44929</v>
    <v>0</v>
    <v>1</v>
    <v>638083008000000000,638186521659642395,0</v>
    <v>0</v>
    <v>a1yymw</v>
    <v>XNYS:NYCB</v>
    <v>93</v>
  </rv>
  <rv s="8">
    <v>54</v>
    <v>a1opxm</v>
    <v>Daily</v>
    <v>44929</v>
    <v>44929</v>
    <v>0</v>
    <v>1</v>
    <v>638083008000000000,638186521659646245,0</v>
    <v>0</v>
    <v>a1opxm</v>
    <v>XNYS:BOH</v>
    <v>94</v>
  </rv>
  <rv s="8">
    <v>54</v>
    <v>a1rour</v>
    <v>Daily</v>
    <v>44929</v>
    <v>44929</v>
    <v>0</v>
    <v>1</v>
    <v>638083008000000000,638186554809354825,0</v>
    <v>0</v>
    <v>a1rour</v>
    <v>ARCX:EEM</v>
    <v>95</v>
  </rv>
  <rv s="8">
    <v>54</v>
    <v>a21mim</v>
    <v>Daily</v>
    <v>44929</v>
    <v>44929</v>
    <v>0</v>
    <v>1</v>
    <v>638083008000000000,638186567001644276,0</v>
    <v>0</v>
    <v>a21mim</v>
    <v>XNAS:QQQ</v>
    <v>96</v>
  </rv>
  <rv s="8">
    <v>54</v>
    <v>a1sh52</v>
    <v>Daily</v>
    <v>44929</v>
    <v>44929</v>
    <v>0</v>
    <v>1</v>
    <v>638083008000000000,638187305707077476,0</v>
    <v>0</v>
    <v>a1sh52</v>
    <v>ARCX:EWZ</v>
    <v>97</v>
  </rv>
  <rv s="8">
    <v>54</v>
    <v>a1sg2w</v>
    <v>Daily</v>
    <v>44929</v>
    <v>44929</v>
    <v>0</v>
    <v>1</v>
    <v>638083008000000000,638187305757461913,0</v>
    <v>0</v>
    <v>a1sg2w</v>
    <v>ARCX:EWO</v>
    <v>98</v>
  </rv>
  <rv s="8">
    <v>54</v>
    <v>a1sezr</v>
    <v>Daily</v>
    <v>44929</v>
    <v>44929</v>
    <v>0</v>
    <v>1</v>
    <v>638083008000000000,638187305895828204,0</v>
    <v>0</v>
    <v>a1sezr</v>
    <v>ARCX:EWC</v>
    <v>99</v>
  </rv>
  <rv s="8">
    <v>54</v>
    <v>a1sgmw</v>
    <v>Daily</v>
    <v>44929</v>
    <v>44929</v>
    <v>0</v>
    <v>1</v>
    <v>638083008000000000,638187305977466739,0</v>
    <v>0</v>
    <v>a1sgmw</v>
    <v>ARCX:EWU</v>
    <v>100</v>
  </rv>
  <rv s="8">
    <v>54</v>
    <v>a1sgec</v>
    <v>Daily</v>
    <v>44929</v>
    <v>44929</v>
    <v>0</v>
    <v>1</v>
    <v>638083008000000000,638187307104048107,0</v>
    <v>0</v>
    <v>a1sgec</v>
    <v>ARCX:EWS</v>
    <v>101</v>
  </rv>
  <rv s="8">
    <v>54</v>
    <v>a1rtcw</v>
    <v>Daily</v>
    <v>44929</v>
    <v>44929</v>
    <v>0</v>
    <v>1</v>
    <v>638083008000000000,638187306380764603,0</v>
    <v>0</v>
    <v>a1rtcw</v>
    <v>ARCX:EIDO</v>
    <v>102</v>
  </rv>
</rvData>
</file>

<file path=xl/richData/rdrichvaluestructure.xml><?xml version="1.0" encoding="utf-8"?>
<rvStructures xmlns="http://schemas.microsoft.com/office/spreadsheetml/2017/richdata" count="9">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5">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71">
    <spb s="0">
      <v>0</v>
      <v>Name</v>
      <v>LearnMoreOnLink</v>
    </spb>
    <spb s="1">
      <v>0</v>
      <v>0</v>
      <v>0</v>
    </spb>
    <spb s="2">
      <v>1</v>
      <v>1</v>
      <v>1</v>
    </spb>
    <spb s="3">
      <v>1</v>
      <v>2</v>
      <v>1</v>
      <v>3</v>
      <v>1</v>
      <v>1</v>
      <v>1</v>
      <v>4</v>
      <v>5</v>
      <v>6</v>
      <v>1</v>
      <v>1</v>
      <v>5</v>
      <v>1</v>
      <v>4</v>
      <v>7</v>
      <v>8</v>
    </spb>
    <spb s="4">
      <v>Delayed 15 minutes</v>
      <v>from previous close</v>
      <v>Source: Nasdaq</v>
      <v>from previous close</v>
      <v>GMT</v>
    </spb>
    <spb s="5">
      <v>9</v>
    </spb>
    <spb s="5">
      <v>1</v>
    </spb>
    <spb s="4">
      <v>Real-Time Nasdaq Last Sale</v>
      <v>from previous close</v>
      <v>Source: Nasdaq Last Sale</v>
      <v>from previous close</v>
      <v>GMT</v>
    </spb>
    <spb s="6">
      <v>BATS BZX Real-Time Last Price</v>
      <v>from previous close</v>
      <v>from previous close</v>
      <v>GMT</v>
    </spb>
    <spb s="7">
      <v>1</v>
      <v>Name</v>
    </spb>
    <spb s="8">
      <v>1</v>
      <v>1</v>
    </spb>
    <spb s="9">
      <v>1</v>
      <v>1</v>
      <v>3</v>
      <v>1</v>
      <v>1</v>
      <v>1</v>
      <v>5</v>
      <v>1</v>
      <v>1</v>
      <v>1</v>
      <v>7</v>
      <v>8</v>
    </spb>
    <spb s="10">
      <v>GMT</v>
    </spb>
    <spb s="9">
      <v>10</v>
      <v>10</v>
      <v>3</v>
      <v>10</v>
      <v>10</v>
      <v>10</v>
      <v>5</v>
      <v>10</v>
      <v>10</v>
      <v>10</v>
      <v>7</v>
      <v>8</v>
    </spb>
    <spb s="5">
      <v>10</v>
    </spb>
    <spb s="9">
      <v>11</v>
      <v>11</v>
      <v>3</v>
      <v>11</v>
      <v>11</v>
      <v>11</v>
      <v>5</v>
      <v>11</v>
      <v>11</v>
      <v>11</v>
      <v>7</v>
      <v>8</v>
    </spb>
    <spb s="5">
      <v>11</v>
    </spb>
    <spb s="9">
      <v>12</v>
      <v>12</v>
      <v>3</v>
      <v>12</v>
      <v>12</v>
      <v>12</v>
      <v>5</v>
      <v>12</v>
      <v>12</v>
      <v>12</v>
      <v>7</v>
      <v>8</v>
    </spb>
    <spb s="5">
      <v>12</v>
    </spb>
    <spb s="9">
      <v>13</v>
      <v>13</v>
      <v>3</v>
      <v>13</v>
      <v>13</v>
      <v>13</v>
      <v>5</v>
      <v>13</v>
      <v>13</v>
      <v>13</v>
      <v>7</v>
      <v>8</v>
    </spb>
    <spb s="5">
      <v>13</v>
    </spb>
    <spb s="9">
      <v>14</v>
      <v>14</v>
      <v>3</v>
      <v>14</v>
      <v>14</v>
      <v>14</v>
      <v>5</v>
      <v>14</v>
      <v>14</v>
      <v>14</v>
      <v>7</v>
      <v>8</v>
    </spb>
    <spb s="5">
      <v>14</v>
    </spb>
    <spb s="9">
      <v>15</v>
      <v>15</v>
      <v>3</v>
      <v>15</v>
      <v>15</v>
      <v>15</v>
      <v>5</v>
      <v>15</v>
      <v>15</v>
      <v>15</v>
      <v>7</v>
      <v>8</v>
    </spb>
    <spb s="5">
      <v>15</v>
    </spb>
    <spb s="9">
      <v>16</v>
      <v>16</v>
      <v>3</v>
      <v>16</v>
      <v>16</v>
      <v>16</v>
      <v>5</v>
      <v>16</v>
      <v>16</v>
      <v>16</v>
      <v>7</v>
      <v>8</v>
    </spb>
    <spb s="5">
      <v>16</v>
    </spb>
    <spb s="9">
      <v>17</v>
      <v>17</v>
      <v>3</v>
      <v>17</v>
      <v>17</v>
      <v>17</v>
      <v>5</v>
      <v>17</v>
      <v>17</v>
      <v>17</v>
      <v>7</v>
      <v>8</v>
    </spb>
    <spb s="5">
      <v>17</v>
    </spb>
    <spb s="9">
      <v>18</v>
      <v>18</v>
      <v>3</v>
      <v>18</v>
      <v>18</v>
      <v>18</v>
      <v>5</v>
      <v>18</v>
      <v>18</v>
      <v>18</v>
      <v>7</v>
      <v>8</v>
    </spb>
    <spb s="5">
      <v>18</v>
    </spb>
    <spb s="9">
      <v>19</v>
      <v>19</v>
      <v>3</v>
      <v>19</v>
      <v>19</v>
      <v>19</v>
      <v>5</v>
      <v>19</v>
      <v>19</v>
      <v>19</v>
      <v>7</v>
      <v>8</v>
    </spb>
    <spb s="5">
      <v>19</v>
    </spb>
    <spb s="9">
      <v>20</v>
      <v>20</v>
      <v>3</v>
      <v>20</v>
      <v>20</v>
      <v>20</v>
      <v>5</v>
      <v>20</v>
      <v>20</v>
      <v>20</v>
      <v>7</v>
      <v>8</v>
    </spb>
    <spb s="5">
      <v>20</v>
    </spb>
    <spb s="9">
      <v>21</v>
      <v>21</v>
      <v>3</v>
      <v>21</v>
      <v>21</v>
      <v>21</v>
      <v>5</v>
      <v>21</v>
      <v>21</v>
      <v>21</v>
      <v>7</v>
      <v>8</v>
    </spb>
    <spb s="5">
      <v>21</v>
    </spb>
    <spb s="9">
      <v>22</v>
      <v>22</v>
      <v>3</v>
      <v>22</v>
      <v>22</v>
      <v>22</v>
      <v>5</v>
      <v>22</v>
      <v>22</v>
      <v>22</v>
      <v>7</v>
      <v>8</v>
    </spb>
    <spb s="5">
      <v>22</v>
    </spb>
    <spb s="9">
      <v>23</v>
      <v>23</v>
      <v>3</v>
      <v>23</v>
      <v>23</v>
      <v>23</v>
      <v>5</v>
      <v>23</v>
      <v>23</v>
      <v>23</v>
      <v>7</v>
      <v>8</v>
    </spb>
    <spb s="5">
      <v>23</v>
    </spb>
    <spb s="9">
      <v>24</v>
      <v>24</v>
      <v>3</v>
      <v>24</v>
      <v>24</v>
      <v>24</v>
      <v>5</v>
      <v>24</v>
      <v>24</v>
      <v>24</v>
      <v>7</v>
      <v>8</v>
    </spb>
    <spb s="5">
      <v>24</v>
    </spb>
    <spb s="9">
      <v>25</v>
      <v>25</v>
      <v>3</v>
      <v>25</v>
      <v>25</v>
      <v>25</v>
      <v>5</v>
      <v>25</v>
      <v>25</v>
      <v>25</v>
      <v>7</v>
      <v>8</v>
    </spb>
    <spb s="5">
      <v>25</v>
    </spb>
    <spb s="0">
      <v>2</v>
      <v>Name</v>
      <v>LearnMoreOnLink</v>
    </spb>
    <spb s="11">
      <v>1</v>
      <v>1</v>
      <v>1</v>
      <v>1</v>
    </spb>
    <spb s="12">
      <v>1</v>
      <v>2</v>
      <v>2</v>
      <v>1</v>
      <v>3</v>
      <v>1</v>
      <v>1</v>
      <v>1</v>
      <v>4</v>
      <v>4</v>
      <v>5</v>
      <v>6</v>
      <v>1</v>
      <v>1</v>
      <v>1</v>
      <v>4</v>
      <v>7</v>
      <v>26</v>
      <v>8</v>
      <v>4</v>
    </spb>
    <spb s="6">
      <v>Delayed 15 minutes</v>
      <v>from previous close</v>
      <v>from previous close</v>
      <v>GMT</v>
    </spb>
    <spb s="0">
      <v>3</v>
      <v>Name</v>
      <v>LearnMoreOnLink</v>
    </spb>
    <spb s="13">
      <v>1</v>
      <v>2</v>
      <v>1</v>
      <v>3</v>
      <v>1</v>
      <v>1</v>
      <v>1</v>
      <v>4</v>
      <v>4</v>
      <v>5</v>
      <v>6</v>
      <v>1</v>
      <v>1</v>
      <v>1</v>
      <v>4</v>
      <v>7</v>
      <v>26</v>
      <v>8</v>
      <v>4</v>
    </spb>
    <spb s="14">
      <v>Real-Time Nasdaq Last Sale</v>
      <v>from previous close</v>
      <v>from previous close</v>
      <v>Source: Nasdaq Last Sale</v>
      <v>GMT</v>
    </spb>
    <spb s="0">
      <v>4</v>
      <v>Name</v>
      <v>LearnMoreOnLink</v>
    </spb>
    <spb s="15">
      <v>1</v>
      <v>2</v>
      <v>2</v>
      <v>1</v>
      <v>3</v>
      <v>1</v>
      <v>1</v>
      <v>1</v>
      <v>4</v>
      <v>4</v>
      <v>5</v>
      <v>6</v>
      <v>1</v>
      <v>1</v>
      <v>1</v>
      <v>4</v>
      <v>7</v>
      <v>8</v>
      <v>4</v>
    </spb>
    <spb s="16">
      <v>9</v>
      <v>1</v>
    </spb>
    <spb s="16">
      <v>9</v>
      <v>21</v>
    </spb>
    <spb s="16">
      <v>9</v>
      <v>20</v>
    </spb>
    <spb s="16">
      <v>9</v>
      <v>11</v>
    </spb>
    <spb s="16">
      <v>9</v>
      <v>19</v>
    </spb>
    <spb s="16">
      <v>9</v>
      <v>10</v>
    </spb>
    <spb s="16">
      <v>9</v>
      <v>13</v>
    </spb>
    <spb s="16">
      <v>9</v>
      <v>12</v>
    </spb>
    <spb s="16">
      <v>9</v>
      <v>14</v>
    </spb>
    <spb s="16">
      <v>9</v>
      <v>15</v>
    </spb>
    <spb s="16">
      <v>9</v>
      <v>16</v>
    </spb>
    <spb s="16">
      <v>9</v>
      <v>18</v>
    </spb>
    <spb s="16">
      <v>9</v>
      <v>17</v>
    </spb>
    <spb s="16">
      <v>9</v>
      <v>22</v>
    </spb>
    <spb s="16">
      <v>9</v>
      <v>23</v>
    </spb>
    <spb s="16">
      <v>9</v>
      <v>25</v>
    </spb>
    <spb s="16">
      <v>9</v>
      <v>24</v>
    </spb>
  </spbData>
</supportingPropertyBags>
</file>

<file path=xl/richData/rdsupportingpropertybagstructure.xml><?xml version="1.0" encoding="utf-8"?>
<spbStructures xmlns="http://schemas.microsoft.com/office/spreadsheetml/2017/richdata2" count="17">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_Self" t="i"/>
  </s>
  <s>
    <k n="Price" t="s"/>
    <k n="Change" t="s"/>
    <k n="Change (%)" t="s"/>
    <k n="Last trade time" t="s"/>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tabSelected="1" zoomScale="85" zoomScaleNormal="85" workbookViewId="0">
      <pane ySplit="1" topLeftCell="A2" activePane="bottomLeft" state="frozen"/>
      <selection activeCell="G1" sqref="G1"/>
      <selection pane="bottomLeft" activeCell="I7" sqref="I7"/>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16</v>
      </c>
      <c r="B2" t="e" vm="1">
        <v>#VALUE!</v>
      </c>
      <c r="C2" t="str" cm="1">
        <f t="array" ref="C2">_FV(B2,"Name")</f>
        <v>iShares:MSCI Ireland</v>
      </c>
      <c r="D2" t="str" cm="1">
        <f t="array" ref="D2">_FV(B2,"Ticker symbol",TRUE)</f>
        <v>EIRL</v>
      </c>
      <c r="E2" cm="1">
        <f t="array" ref="E2">_FV(B2,"Price")</f>
        <v>54.73</v>
      </c>
      <c r="F2" s="1" cm="1">
        <f t="array" ref="F2">_FV(B2,"Change (%)",TRUE)</f>
        <v>-6.5059999999999996E-3</v>
      </c>
      <c r="G2" s="2" cm="1">
        <f t="array" ref="G2">_FV(B2,"52 week high",TRUE)</f>
        <v>60.268999999999998</v>
      </c>
      <c r="H2" s="2" cm="1">
        <f t="array" ref="H2">_FV(B2,"52 week low",TRUE)</f>
        <v>42</v>
      </c>
      <c r="I2" s="3" cm="1">
        <f t="array" ref="I2">_FV(B2,"Market cap",TRUE)/1000000</f>
        <v>87.907592730000005</v>
      </c>
      <c r="J2" s="14" cm="1">
        <f t="array" ref="J2">_FV(B2,"Volume")</f>
        <v>2714</v>
      </c>
      <c r="K2" s="14" cm="1">
        <f t="array" ref="K2">_FV(B2,"Volume average",TRUE)</f>
        <v>6874</v>
      </c>
      <c r="L2" s="28">
        <f t="shared" ref="L2:L48" si="0">K2*E2/1000000</f>
        <v>0.37621401999999998</v>
      </c>
      <c r="P2" s="7">
        <f t="shared" ref="P2:P48" si="1">J2/K2</f>
        <v>0.39482106488216467</v>
      </c>
      <c r="Q2" s="7">
        <f t="shared" ref="Q2:Q48" si="2">G2/E2-1</f>
        <v>0.10120591997076556</v>
      </c>
      <c r="R2" s="7">
        <f t="shared" ref="R2:R48" si="3">E2/H2-1</f>
        <v>0.30309523809523808</v>
      </c>
      <c r="S2" s="16">
        <f t="shared" ref="S2:S48" si="4">$S$1</f>
        <v>44929</v>
      </c>
      <c r="T2" cm="1" vm="2">
        <f t="array" aca="1" ref="T2:U2" ca="1">_xlfn.STOCKHISTORY(B2,S2,S2,0,0 )</f>
        <v>44929</v>
      </c>
      <c r="U2" s="17" vm="3">
        <f ca="1"/>
        <v>46.44</v>
      </c>
      <c r="V2" s="7">
        <f t="shared" ref="V2:V48" ca="1" si="5">E2/U2-1</f>
        <v>0.17850990525409127</v>
      </c>
      <c r="X2">
        <v>100</v>
      </c>
      <c r="AH2" s="11"/>
      <c r="AJ2" s="11"/>
      <c r="AK2" s="11" cm="1">
        <f t="array" ref="AK2">_FV(B2,"previous close",TRUE)</f>
        <v>55.0884</v>
      </c>
      <c r="AL2" s="4">
        <f t="shared" ref="AL2:AL11" si="6">AK2*X2</f>
        <v>5508.84</v>
      </c>
      <c r="AM2" s="11">
        <f t="shared" ref="AM2:AM11" si="7">AD2-AL2</f>
        <v>-5508.84</v>
      </c>
    </row>
    <row r="3" spans="1:40" x14ac:dyDescent="0.25">
      <c r="A3" t="s">
        <v>17</v>
      </c>
      <c r="B3" t="e" vm="4">
        <v>#VALUE!</v>
      </c>
      <c r="C3" t="str" cm="1">
        <f t="array" ref="C3">_FV(B3,"Name")</f>
        <v>Glbl X MSCI Argnt ETF</v>
      </c>
      <c r="D3" t="str" cm="1">
        <f t="array" ref="D3">_FV(B3,"Ticker symbol",TRUE)</f>
        <v>ARGT</v>
      </c>
      <c r="E3" cm="1">
        <f t="array" ref="E3">_FV(B3,"Price")</f>
        <v>40.67</v>
      </c>
      <c r="F3" s="1" cm="1">
        <f t="array" ref="F3">_FV(B3,"Change (%)",TRUE)</f>
        <v>-1.3103999999999999E-2</v>
      </c>
      <c r="G3" s="2" cm="1">
        <f t="array" ref="G3">_FV(B3,"52 week high",TRUE)</f>
        <v>48.46</v>
      </c>
      <c r="H3" s="2" cm="1">
        <f t="array" ref="H3">_FV(B3,"52 week low",TRUE)</f>
        <v>30.2758</v>
      </c>
      <c r="I3" s="3" cm="1">
        <f t="array" ref="I3">_FV(B3,"Market cap",TRUE)/1000000</f>
        <v>50.8371</v>
      </c>
      <c r="J3" s="14" cm="1">
        <f t="array" ref="J3">_FV(B3,"Volume")</f>
        <v>9656</v>
      </c>
      <c r="K3" s="14" cm="1">
        <f t="array" ref="K3">_FV(B3,"Volume average",TRUE)</f>
        <v>25020</v>
      </c>
      <c r="L3" s="28">
        <f t="shared" si="0"/>
        <v>1.0175634</v>
      </c>
      <c r="P3" s="7">
        <f t="shared" si="1"/>
        <v>0.38593125499600317</v>
      </c>
      <c r="Q3" s="7">
        <f t="shared" si="2"/>
        <v>0.19154167691172841</v>
      </c>
      <c r="R3" s="7">
        <f t="shared" si="3"/>
        <v>0.34331710475032873</v>
      </c>
      <c r="S3" s="16">
        <f t="shared" si="4"/>
        <v>44929</v>
      </c>
      <c r="T3" cm="1" vm="2">
        <f t="array" aca="1" ref="T3:U3" ca="1">_xlfn.STOCKHISTORY(B3,S3,S3,0,0 )</f>
        <v>44929</v>
      </c>
      <c r="U3" s="17" vm="5">
        <f ca="1"/>
        <v>33.18</v>
      </c>
      <c r="V3" s="7">
        <f t="shared" ca="1" si="5"/>
        <v>0.22573839662447259</v>
      </c>
      <c r="X3">
        <v>1</v>
      </c>
      <c r="AH3" s="11"/>
      <c r="AJ3" s="11"/>
      <c r="AK3" s="11" cm="1">
        <f t="array" ref="AK3">_FV(B3,"previous close",TRUE)</f>
        <v>41.21</v>
      </c>
      <c r="AL3" s="4">
        <f t="shared" si="6"/>
        <v>41.21</v>
      </c>
      <c r="AM3" s="11">
        <f t="shared" si="7"/>
        <v>-41.21</v>
      </c>
    </row>
    <row r="4" spans="1:40" outlineLevel="1" x14ac:dyDescent="0.25">
      <c r="A4" t="s">
        <v>15</v>
      </c>
      <c r="B4" t="e" vm="6">
        <v>#VALUE!</v>
      </c>
      <c r="C4" t="str" cm="1">
        <f t="array" ref="C4">_FV(B4,"Name")</f>
        <v>iShares:MSCI Mexico</v>
      </c>
      <c r="D4" t="str" cm="1">
        <f t="array" ref="D4">_FV(B4,"Ticker symbol",TRUE)</f>
        <v>EWW</v>
      </c>
      <c r="E4" cm="1">
        <f t="array" ref="E4">_FV(B4,"Price")</f>
        <v>59.534999999999997</v>
      </c>
      <c r="F4" s="1" cm="1">
        <f t="array" ref="F4">_FV(B4,"Change (%)",TRUE)</f>
        <v>8.3990000000000001E-5</v>
      </c>
      <c r="G4" s="2" cm="1">
        <f t="array" ref="G4">_FV(B4,"52 week high",TRUE)</f>
        <v>65.73</v>
      </c>
      <c r="H4" s="2" cm="1">
        <f t="array" ref="H4">_FV(B4,"52 week low",TRUE)</f>
        <v>49.19</v>
      </c>
      <c r="I4" s="3" cm="1">
        <f t="array" ref="I4">_FV(B4,"Market cap",TRUE)/1000000</f>
        <v>1157.15746799</v>
      </c>
      <c r="J4" s="14" cm="1">
        <f t="array" ref="J4">_FV(B4,"Volume")</f>
        <v>1617635</v>
      </c>
      <c r="K4" s="14" cm="1">
        <f t="array" ref="K4">_FV(B4,"Volume average",TRUE)</f>
        <v>3037037</v>
      </c>
      <c r="L4" s="28">
        <f t="shared" si="0"/>
        <v>180.80999779499999</v>
      </c>
      <c r="P4" s="7">
        <f t="shared" si="1"/>
        <v>0.53263592112970637</v>
      </c>
      <c r="Q4" s="7">
        <f t="shared" si="2"/>
        <v>0.10405643738977077</v>
      </c>
      <c r="R4" s="7">
        <f t="shared" si="3"/>
        <v>0.2103069729619842</v>
      </c>
      <c r="S4" s="16">
        <f t="shared" si="4"/>
        <v>44929</v>
      </c>
      <c r="T4" cm="1" vm="2">
        <f t="array" aca="1" ref="T4:U4" ca="1">_xlfn.STOCKHISTORY(B4,S4,S4,0,0 )</f>
        <v>44929</v>
      </c>
      <c r="U4" s="17" vm="7">
        <f ca="1"/>
        <v>50.34</v>
      </c>
      <c r="V4" s="7">
        <f t="shared" ca="1" si="5"/>
        <v>0.18265792610250275</v>
      </c>
      <c r="X4">
        <v>1</v>
      </c>
      <c r="AH4" s="11"/>
      <c r="AJ4" s="11"/>
      <c r="AK4" s="11" cm="1">
        <f t="array" ref="AK4">_FV(B4,"previous close",TRUE)</f>
        <v>59.53</v>
      </c>
      <c r="AL4" s="4">
        <f t="shared" si="6"/>
        <v>59.53</v>
      </c>
      <c r="AM4" s="11">
        <f t="shared" si="7"/>
        <v>-59.53</v>
      </c>
    </row>
    <row r="5" spans="1:40" outlineLevel="1" x14ac:dyDescent="0.25">
      <c r="A5" t="s">
        <v>20</v>
      </c>
      <c r="B5" t="e" vm="8">
        <v>#VALUE!</v>
      </c>
      <c r="C5" t="str" cm="1">
        <f t="array" ref="C5">_FV(B5,"Name")</f>
        <v>Glbl X MSCI Greece</v>
      </c>
      <c r="D5" t="str" cm="1">
        <f t="array" ref="D5">_FV(B5,"Ticker symbol",TRUE)</f>
        <v>GREK</v>
      </c>
      <c r="E5" cm="1">
        <f t="array" ref="E5">_FV(B5,"Price")</f>
        <v>35.630000000000003</v>
      </c>
      <c r="F5" s="1" cm="1">
        <f t="array" ref="F5">_FV(B5,"Change (%)",TRUE)</f>
        <v>2.0331999999999999E-2</v>
      </c>
      <c r="G5" s="2" cm="1">
        <f t="array" ref="G5">_FV(B5,"52 week high",TRUE)</f>
        <v>39.99</v>
      </c>
      <c r="H5" s="2" cm="1">
        <f t="array" ref="H5">_FV(B5,"52 week low",TRUE)</f>
        <v>24.71</v>
      </c>
      <c r="I5" s="3" cm="1">
        <f t="array" ref="I5">_FV(B5,"Market cap",TRUE)/1000000</f>
        <v>153.71010000000001</v>
      </c>
      <c r="J5" s="14" cm="1">
        <f t="array" ref="J5">_FV(B5,"Volume")</f>
        <v>28566</v>
      </c>
      <c r="K5" s="14" cm="1">
        <f t="array" ref="K5">_FV(B5,"Volume average",TRUE)</f>
        <v>59355</v>
      </c>
      <c r="L5" s="28">
        <f t="shared" si="0"/>
        <v>2.1148186500000006</v>
      </c>
      <c r="P5" s="7">
        <f t="shared" si="1"/>
        <v>0.48127369219105381</v>
      </c>
      <c r="Q5" s="7">
        <f t="shared" si="2"/>
        <v>0.12236879034521464</v>
      </c>
      <c r="R5" s="7">
        <f t="shared" si="3"/>
        <v>0.44192634560906519</v>
      </c>
      <c r="S5" s="16">
        <f t="shared" si="4"/>
        <v>44929</v>
      </c>
      <c r="T5" cm="1" vm="2">
        <f t="array" aca="1" ref="T5:U5" ca="1">_xlfn.STOCKHISTORY(B5,S5,S5,0,0 )</f>
        <v>44929</v>
      </c>
      <c r="U5" s="17" vm="9">
        <f ca="1"/>
        <v>26.82</v>
      </c>
      <c r="V5" s="7">
        <f t="shared" ca="1" si="5"/>
        <v>0.32848620432513065</v>
      </c>
      <c r="X5">
        <v>1</v>
      </c>
      <c r="AH5" s="11"/>
      <c r="AJ5" s="11"/>
      <c r="AK5" s="11" cm="1">
        <f t="array" ref="AK5">_FV(B5,"previous close",TRUE)</f>
        <v>34.92</v>
      </c>
      <c r="AL5" s="4">
        <f t="shared" si="6"/>
        <v>34.92</v>
      </c>
      <c r="AM5" s="11">
        <f t="shared" si="7"/>
        <v>-34.92</v>
      </c>
    </row>
    <row r="6" spans="1:40" outlineLevel="1" x14ac:dyDescent="0.25">
      <c r="A6" t="s">
        <v>14</v>
      </c>
      <c r="B6" t="e" vm="10">
        <v>#VALUE!</v>
      </c>
      <c r="D6" t="str" cm="1">
        <f t="array" ref="D6">_FV(B6,"Ticker symbol",TRUE)</f>
        <v>NGE</v>
      </c>
      <c r="E6" cm="1">
        <f t="array" ref="E6">_FV(B6,"Price")</f>
        <v>7.6536999999999997</v>
      </c>
      <c r="F6" s="1" cm="1">
        <f t="array" ref="F6">_FV(B6,"Change (%)",TRUE)</f>
        <v>-1.3697999999999998E-2</v>
      </c>
      <c r="G6" s="2" cm="1">
        <f t="array" ref="G6">_FV(B6,"52 week high",TRUE)</f>
        <v>10.89</v>
      </c>
      <c r="H6" s="2" cm="1">
        <f t="array" ref="H6">_FV(B6,"52 week low",TRUE)</f>
        <v>7.22</v>
      </c>
      <c r="I6" s="3" cm="1">
        <f t="array" ref="I6">_FV(B6,"Market cap",TRUE)/1000000</f>
        <v>26.613499999999998</v>
      </c>
      <c r="J6" s="14" cm="1">
        <f t="array" ref="J6">_FV(B6,"Volume")</f>
        <v>16751</v>
      </c>
      <c r="K6" s="14" cm="1">
        <f t="array" ref="K6">_FV(B6,"Volume average",TRUE)</f>
        <v>14335</v>
      </c>
      <c r="L6" s="28">
        <f t="shared" si="0"/>
        <v>0.10971578949999999</v>
      </c>
      <c r="P6" s="7">
        <f t="shared" si="1"/>
        <v>1.1685385420299965</v>
      </c>
      <c r="Q6" s="7">
        <f t="shared" si="2"/>
        <v>0.4228412401844861</v>
      </c>
      <c r="R6" s="7">
        <f t="shared" si="3"/>
        <v>6.0069252077562307E-2</v>
      </c>
      <c r="S6" s="16">
        <f t="shared" si="4"/>
        <v>44929</v>
      </c>
      <c r="T6" cm="1" vm="2">
        <f t="array" aca="1" ref="T6:U6" ca="1">_xlfn.STOCKHISTORY(B6,S6,S6,0,0 )</f>
        <v>44929</v>
      </c>
      <c r="U6" s="17" vm="11">
        <f ca="1"/>
        <v>7.35</v>
      </c>
      <c r="V6" s="7">
        <f t="shared" ca="1" si="5"/>
        <v>4.1319727891156566E-2</v>
      </c>
      <c r="X6">
        <v>8</v>
      </c>
      <c r="AH6" s="11"/>
      <c r="AJ6" s="11"/>
      <c r="AK6" s="11" cm="1">
        <f t="array" ref="AK6">_FV(B6,"previous close",TRUE)</f>
        <v>7.76</v>
      </c>
      <c r="AL6" s="4">
        <f t="shared" si="6"/>
        <v>62.08</v>
      </c>
      <c r="AM6" s="11">
        <f t="shared" si="7"/>
        <v>-62.08</v>
      </c>
    </row>
    <row r="7" spans="1:40" outlineLevel="1" x14ac:dyDescent="0.25">
      <c r="A7" t="s">
        <v>19</v>
      </c>
      <c r="B7" t="e" vm="12">
        <v>#VALUE!</v>
      </c>
      <c r="C7" t="str" cm="1">
        <f t="array" ref="C7">_FV(B7,"Name")</f>
        <v>iShares:MSCI France</v>
      </c>
      <c r="D7" t="str" cm="1">
        <f t="array" ref="D7">_FV(B7,"Ticker symbol",TRUE)</f>
        <v>EWQ</v>
      </c>
      <c r="E7" cm="1">
        <f t="array" ref="E7">_FV(B7,"Price")</f>
        <v>35.450000000000003</v>
      </c>
      <c r="F7" s="1" cm="1">
        <f t="array" ref="F7">_FV(B7,"Change (%)",TRUE)</f>
        <v>-5.6100000000000004E-3</v>
      </c>
      <c r="G7" s="2" cm="1">
        <f t="array" ref="G7">_FV(B7,"52 week high",TRUE)</f>
        <v>39.950000000000003</v>
      </c>
      <c r="H7" s="2" cm="1">
        <f t="array" ref="H7">_FV(B7,"52 week low",TRUE)</f>
        <v>30.645</v>
      </c>
      <c r="I7" s="3" cm="1">
        <f t="array" ref="I7">_FV(B7,"Market cap",TRUE)/1000000</f>
        <v>860.44997508000006</v>
      </c>
      <c r="J7" s="14" cm="1">
        <f t="array" ref="J7">_FV(B7,"Volume")</f>
        <v>167340</v>
      </c>
      <c r="K7" s="14" cm="1">
        <f t="array" ref="K7">_FV(B7,"Volume average",TRUE)</f>
        <v>691620</v>
      </c>
      <c r="L7" s="28">
        <f t="shared" si="0"/>
        <v>24.517929000000002</v>
      </c>
      <c r="P7" s="7">
        <f t="shared" si="1"/>
        <v>0.24195367398282294</v>
      </c>
      <c r="Q7" s="7">
        <f t="shared" si="2"/>
        <v>0.12693935119887167</v>
      </c>
      <c r="R7" s="7">
        <f t="shared" si="3"/>
        <v>0.1567955620819057</v>
      </c>
      <c r="S7" s="16">
        <f t="shared" si="4"/>
        <v>44929</v>
      </c>
      <c r="T7" cm="1" vm="2">
        <f t="array" aca="1" ref="T7:U7" ca="1">_xlfn.STOCKHISTORY(B7,S7,S7,0,0 )</f>
        <v>44929</v>
      </c>
      <c r="U7" s="17" vm="13">
        <f ca="1"/>
        <v>33.44</v>
      </c>
      <c r="V7" s="7">
        <f t="shared" ca="1" si="5"/>
        <v>6.0107655502392499E-2</v>
      </c>
      <c r="X7">
        <v>66</v>
      </c>
      <c r="AH7" s="11"/>
      <c r="AJ7" s="11"/>
      <c r="AK7" s="11" cm="1">
        <f t="array" ref="AK7">_FV(B7,"previous close",TRUE)</f>
        <v>35.65</v>
      </c>
      <c r="AL7" s="4">
        <f t="shared" si="6"/>
        <v>2352.9</v>
      </c>
      <c r="AM7" s="11">
        <f t="shared" si="7"/>
        <v>-2352.9</v>
      </c>
    </row>
    <row r="8" spans="1:40" outlineLevel="1" x14ac:dyDescent="0.25">
      <c r="A8" t="s">
        <v>21</v>
      </c>
      <c r="B8" t="e" vm="14">
        <v>#VALUE!</v>
      </c>
      <c r="D8" t="str" cm="1">
        <f t="array" ref="D8">_FV(B8,"Ticker symbol",TRUE)</f>
        <v>EWG</v>
      </c>
      <c r="E8" cm="1">
        <f t="array" ref="E8">_FV(B8,"Price")</f>
        <v>26.06</v>
      </c>
      <c r="F8" s="1" cm="1">
        <f t="array" ref="F8">_FV(B8,"Change (%)",TRUE)</f>
        <v>-3.4420000000000002E-3</v>
      </c>
      <c r="G8" s="2" cm="1">
        <f t="array" ref="G8">_FV(B8,"52 week high",TRUE)</f>
        <v>29.56</v>
      </c>
      <c r="H8" s="2" cm="1">
        <f t="array" ref="H8">_FV(B8,"52 week low",TRUE)</f>
        <v>22.39</v>
      </c>
      <c r="I8" s="3" cm="1">
        <f t="array" ref="I8">_FV(B8,"Market cap",TRUE)/1000000</f>
        <v>1217.3604785099999</v>
      </c>
      <c r="J8" s="14" cm="1">
        <f t="array" ref="J8">_FV(B8,"Volume")</f>
        <v>562299</v>
      </c>
      <c r="K8" s="14" cm="1">
        <f t="array" ref="K8">_FV(B8,"Volume average",TRUE)</f>
        <v>2131351</v>
      </c>
      <c r="L8" s="28">
        <f t="shared" si="0"/>
        <v>55.543007059999994</v>
      </c>
      <c r="P8" s="7">
        <f t="shared" si="1"/>
        <v>0.26382280534740643</v>
      </c>
      <c r="Q8" s="7">
        <f t="shared" si="2"/>
        <v>0.13430544896392949</v>
      </c>
      <c r="R8" s="7">
        <f t="shared" si="3"/>
        <v>0.16391246092005352</v>
      </c>
      <c r="S8" s="16">
        <f t="shared" si="4"/>
        <v>44929</v>
      </c>
      <c r="T8" cm="1" vm="2">
        <f t="array" aca="1" ref="T8:U8" ca="1">_xlfn.STOCKHISTORY(B8,S8,S8,0,0 )</f>
        <v>44929</v>
      </c>
      <c r="U8" s="17" vm="15">
        <f ca="1"/>
        <v>25.15</v>
      </c>
      <c r="V8" s="7">
        <f t="shared" ca="1" si="5"/>
        <v>3.6182902584493082E-2</v>
      </c>
      <c r="X8">
        <v>37</v>
      </c>
      <c r="AH8" s="11"/>
      <c r="AJ8" s="11"/>
      <c r="AK8" s="11" cm="1">
        <f t="array" ref="AK8">_FV(B8,"previous close",TRUE)</f>
        <v>26.15</v>
      </c>
      <c r="AL8" s="4">
        <f t="shared" si="6"/>
        <v>967.55</v>
      </c>
      <c r="AM8" s="11">
        <f t="shared" si="7"/>
        <v>-967.55</v>
      </c>
    </row>
    <row r="9" spans="1:40" outlineLevel="1" x14ac:dyDescent="0.25">
      <c r="A9" t="s">
        <v>103</v>
      </c>
      <c r="B9" t="e" vm="16">
        <v>#VALUE!</v>
      </c>
      <c r="D9" t="str" cm="1">
        <f t="array" ref="D9">_FV(B9,"Ticker symbol",TRUE)</f>
        <v>EWZ</v>
      </c>
      <c r="E9" cm="1">
        <f t="array" ref="E9">_FV(B9,"Price")</f>
        <v>31.943000000000001</v>
      </c>
      <c r="F9" s="1" cm="1">
        <f t="array" ref="F9">_FV(B9,"Change (%)",TRUE)</f>
        <v>1.348E-3</v>
      </c>
      <c r="G9" s="2" cm="1">
        <f t="array" ref="G9">_FV(B9,"52 week high",TRUE)</f>
        <v>34.18</v>
      </c>
      <c r="H9" s="2" cm="1">
        <f t="array" ref="H9">_FV(B9,"52 week low",TRUE)</f>
        <v>25</v>
      </c>
      <c r="I9" s="3" cm="1">
        <f t="array" ref="I9">_FV(B9,"Market cap",TRUE)/1000000</f>
        <v>5111.8981578500006</v>
      </c>
      <c r="J9" s="14" cm="1">
        <f t="array" ref="J9">_FV(B9,"Volume")</f>
        <v>8229233</v>
      </c>
      <c r="K9" s="14" cm="1">
        <f t="array" ref="K9">_FV(B9,"Volume average",TRUE)</f>
        <v>26627417</v>
      </c>
      <c r="L9" s="28">
        <f t="shared" si="0"/>
        <v>850.55958123100004</v>
      </c>
      <c r="P9" s="7">
        <f t="shared" si="1"/>
        <v>0.30905111825153753</v>
      </c>
      <c r="Q9" s="7">
        <f t="shared" si="2"/>
        <v>7.0030992705756967E-2</v>
      </c>
      <c r="R9" s="7">
        <f t="shared" si="3"/>
        <v>0.27771999999999997</v>
      </c>
      <c r="S9" s="16">
        <f t="shared" si="4"/>
        <v>44929</v>
      </c>
      <c r="T9" cm="1" vm="2">
        <f t="array" aca="1" ref="T9:U9" ca="1">_xlfn.STOCKHISTORY(B9,S9,S9,0,0 )</f>
        <v>44929</v>
      </c>
      <c r="U9" s="17" vm="17">
        <f ca="1"/>
        <v>25.89</v>
      </c>
      <c r="V9" s="7">
        <f t="shared" ca="1" si="5"/>
        <v>0.23379683275395902</v>
      </c>
      <c r="X9">
        <v>150</v>
      </c>
      <c r="AH9" s="11"/>
      <c r="AJ9" s="11"/>
      <c r="AK9" s="11" cm="1">
        <f t="array" ref="AK9">_FV(B9,"previous close",TRUE)</f>
        <v>31.9</v>
      </c>
      <c r="AL9" s="4">
        <f t="shared" si="6"/>
        <v>4785</v>
      </c>
      <c r="AM9" s="11">
        <f t="shared" si="7"/>
        <v>-4785</v>
      </c>
    </row>
    <row r="10" spans="1:40" outlineLevel="1" x14ac:dyDescent="0.25">
      <c r="A10" t="s">
        <v>18</v>
      </c>
      <c r="B10" t="e" vm="18">
        <v>#VALUE!</v>
      </c>
      <c r="C10" t="str" cm="1">
        <f t="array" ref="C10">_FV(B10,"Name")</f>
        <v>iShares:MSCI Spain</v>
      </c>
      <c r="D10" t="str" cm="1">
        <f t="array" ref="D10">_FV(B10,"Ticker symbol",TRUE)</f>
        <v>EWP</v>
      </c>
      <c r="E10" cm="1">
        <f t="array" ref="E10">_FV(B10,"Price")</f>
        <v>27.73</v>
      </c>
      <c r="F10" s="1" cm="1">
        <f t="array" ref="F10">_FV(B10,"Change (%)",TRUE)</f>
        <v>-4.3090000000000003E-3</v>
      </c>
      <c r="G10" s="2" cm="1">
        <f t="array" ref="G10">_FV(B10,"52 week high",TRUE)</f>
        <v>29.78</v>
      </c>
      <c r="H10" s="2" cm="1">
        <f t="array" ref="H10">_FV(B10,"52 week low",TRUE)</f>
        <v>22.05</v>
      </c>
      <c r="I10" s="3" cm="1">
        <f t="array" ref="I10">_FV(B10,"Market cap",TRUE)/1000000</f>
        <v>647.52183789999992</v>
      </c>
      <c r="J10" s="14" cm="1">
        <f t="array" ref="J10">_FV(B10,"Volume")</f>
        <v>42265</v>
      </c>
      <c r="K10" s="14" cm="1">
        <f t="array" ref="K10">_FV(B10,"Volume average",TRUE)</f>
        <v>292189</v>
      </c>
      <c r="L10" s="28">
        <f t="shared" si="0"/>
        <v>8.1024009699999997</v>
      </c>
      <c r="P10" s="7">
        <f t="shared" si="1"/>
        <v>0.14464952479388341</v>
      </c>
      <c r="Q10" s="7">
        <f t="shared" si="2"/>
        <v>7.3927154706094456E-2</v>
      </c>
      <c r="R10" s="7">
        <f t="shared" si="3"/>
        <v>0.25759637188208617</v>
      </c>
      <c r="S10" s="16">
        <f t="shared" si="4"/>
        <v>44929</v>
      </c>
      <c r="T10" cm="1" vm="2">
        <f t="array" aca="1" ref="T10:U10" ca="1">_xlfn.STOCKHISTORY(B10,S10,S10,0,0 )</f>
        <v>44929</v>
      </c>
      <c r="U10" s="17" vm="19">
        <f ca="1"/>
        <v>24.34</v>
      </c>
      <c r="V10" s="7">
        <f t="shared" ca="1" si="5"/>
        <v>0.13927691043549717</v>
      </c>
      <c r="X10">
        <v>135</v>
      </c>
      <c r="AH10" s="11"/>
      <c r="AJ10" s="11"/>
      <c r="AK10" s="11" cm="1">
        <f t="array" ref="AK10">_FV(B10,"previous close",TRUE)</f>
        <v>27.85</v>
      </c>
      <c r="AL10" s="4">
        <f t="shared" si="6"/>
        <v>3759.75</v>
      </c>
      <c r="AM10" s="11">
        <f t="shared" si="7"/>
        <v>-3759.75</v>
      </c>
    </row>
    <row r="11" spans="1:40" outlineLevel="1" x14ac:dyDescent="0.25">
      <c r="A11" t="s">
        <v>39</v>
      </c>
      <c r="B11" t="e" vm="20">
        <v>#VALUE!</v>
      </c>
      <c r="D11" t="str" cm="1">
        <f t="array" ref="D11">_FV(B11,"Ticker symbol",TRUE)</f>
        <v>EPOL</v>
      </c>
      <c r="E11" cm="1">
        <f t="array" ref="E11">_FV(B11,"Price")</f>
        <v>20.434999999999999</v>
      </c>
      <c r="F11" s="1" cm="1">
        <f t="array" ref="F11">_FV(B11,"Change (%)",TRUE)</f>
        <v>1.7160000000000001E-3</v>
      </c>
      <c r="G11" s="2" cm="1">
        <f t="array" ref="G11">_FV(B11,"52 week high",TRUE)</f>
        <v>21.17</v>
      </c>
      <c r="H11" s="2" cm="1">
        <f t="array" ref="H11">_FV(B11,"52 week low",TRUE)</f>
        <v>13.2</v>
      </c>
      <c r="I11" s="3" cm="1">
        <f t="array" ref="I11">_FV(B11,"Market cap",TRUE)/1000000</f>
        <v>214.30716627000001</v>
      </c>
      <c r="J11" s="14" cm="1">
        <f t="array" ref="J11">_FV(B11,"Volume")</f>
        <v>119268</v>
      </c>
      <c r="K11" s="14" cm="1">
        <f t="array" ref="K11">_FV(B11,"Volume average",TRUE)</f>
        <v>337713</v>
      </c>
      <c r="L11" s="28">
        <f t="shared" si="0"/>
        <v>6.9011651549999993</v>
      </c>
      <c r="P11" s="7">
        <f t="shared" si="1"/>
        <v>0.35316378108038482</v>
      </c>
      <c r="Q11" s="7">
        <f t="shared" si="2"/>
        <v>3.5967702471250362E-2</v>
      </c>
      <c r="R11" s="7">
        <f t="shared" si="3"/>
        <v>0.5481060606060606</v>
      </c>
      <c r="S11" s="16">
        <f t="shared" si="4"/>
        <v>44929</v>
      </c>
      <c r="T11" cm="1" vm="2">
        <f t="array" aca="1" ref="T11:U11" ca="1">_xlfn.STOCKHISTORY(B11,S11,S11,0,0 )</f>
        <v>44929</v>
      </c>
      <c r="U11" s="17" vm="21">
        <f ca="1"/>
        <v>15.7</v>
      </c>
      <c r="V11" s="7">
        <f t="shared" ca="1" si="5"/>
        <v>0.30159235668789797</v>
      </c>
      <c r="W11" s="5"/>
      <c r="X11" s="5">
        <v>133</v>
      </c>
      <c r="Y11" s="6"/>
      <c r="Z11" s="10"/>
      <c r="AA11" s="6"/>
      <c r="AB11" s="8"/>
      <c r="AC11" s="5"/>
      <c r="AD11" s="10"/>
      <c r="AE11" s="10"/>
      <c r="AF11" s="10"/>
      <c r="AH11" s="11"/>
      <c r="AI11" s="10"/>
      <c r="AJ11" s="11"/>
      <c r="AK11" s="11" cm="1">
        <f t="array" ref="AK11">_FV(B11,"previous close",TRUE)</f>
        <v>20.399999999999999</v>
      </c>
      <c r="AL11" s="10">
        <f t="shared" si="6"/>
        <v>2713.2</v>
      </c>
      <c r="AM11" s="11">
        <f t="shared" si="7"/>
        <v>-2713.2</v>
      </c>
    </row>
    <row r="12" spans="1:40" outlineLevel="1" x14ac:dyDescent="0.25">
      <c r="A12" t="s">
        <v>24</v>
      </c>
      <c r="B12" t="e" vm="22">
        <v>#VALUE!</v>
      </c>
      <c r="D12" t="str" cm="1">
        <f t="array" ref="D12">_FV(B12,"Ticker symbol",TRUE)</f>
        <v>EWI</v>
      </c>
      <c r="E12" cm="1">
        <f t="array" ref="E12">_FV(B12,"Price")</f>
        <v>31.187000000000001</v>
      </c>
      <c r="F12" s="1" cm="1">
        <f t="array" ref="F12">_FV(B12,"Change (%)",TRUE)</f>
        <v>-4.8820000000000001E-3</v>
      </c>
      <c r="G12" s="2" cm="1">
        <f t="array" ref="G12">_FV(B12,"52 week high",TRUE)</f>
        <v>33.674999999999997</v>
      </c>
      <c r="H12" s="2" cm="1">
        <f t="array" ref="H12">_FV(B12,"52 week low",TRUE)</f>
        <v>25.17</v>
      </c>
      <c r="I12" s="3" cm="1">
        <f t="array" ref="I12">_FV(B12,"Market cap",TRUE)/1000000</f>
        <v>258.08693183000003</v>
      </c>
      <c r="J12" s="14" cm="1">
        <f t="array" ref="J12">_FV(B12,"Volume")</f>
        <v>237477</v>
      </c>
      <c r="K12" s="14" cm="1">
        <f t="array" ref="K12">_FV(B12,"Volume average",TRUE)</f>
        <v>693509</v>
      </c>
      <c r="L12" s="28">
        <f t="shared" si="0"/>
        <v>21.628465183000003</v>
      </c>
      <c r="P12" s="7">
        <f t="shared" si="1"/>
        <v>0.34242814440764285</v>
      </c>
      <c r="Q12" s="7">
        <f t="shared" si="2"/>
        <v>7.9776830089460127E-2</v>
      </c>
      <c r="R12" s="7">
        <f t="shared" si="3"/>
        <v>0.23905442987683756</v>
      </c>
      <c r="S12" s="16">
        <f t="shared" si="4"/>
        <v>44929</v>
      </c>
      <c r="T12" cm="1" vm="2">
        <f t="array" aca="1" ref="T12:U12" ca="1">_xlfn.STOCKHISTORY(B12,S12,S12,0,0 )</f>
        <v>44929</v>
      </c>
      <c r="U12" s="17" vm="23">
        <f ca="1"/>
        <v>27.41</v>
      </c>
      <c r="V12" s="7">
        <f t="shared" ca="1" si="5"/>
        <v>0.13779642466253206</v>
      </c>
      <c r="AH12" s="3"/>
      <c r="AJ12" s="9" t="e">
        <f>AH12/(AD12-AH12)</f>
        <v>#DIV/0!</v>
      </c>
      <c r="AL12" s="4">
        <f>SUM(AL2:AL11)</f>
        <v>20284.98</v>
      </c>
      <c r="AM12" s="3">
        <f>SUM(AM2:AM11)</f>
        <v>-20284.98</v>
      </c>
      <c r="AN12" s="12">
        <f>AM12/AL12</f>
        <v>-1</v>
      </c>
    </row>
    <row r="13" spans="1:40" outlineLevel="1" x14ac:dyDescent="0.25">
      <c r="A13" t="s">
        <v>26</v>
      </c>
      <c r="B13" t="e" vm="24">
        <v>#VALUE!</v>
      </c>
      <c r="D13" t="str" cm="1">
        <f t="array" ref="D13">_FV(B13,"Ticker symbol",TRUE)</f>
        <v>ECH</v>
      </c>
      <c r="E13" cm="1">
        <f t="array" ref="E13">_FV(B13,"Price")</f>
        <v>25.39</v>
      </c>
      <c r="F13" s="1" cm="1">
        <f t="array" ref="F13">_FV(B13,"Change (%)",TRUE)</f>
        <v>-1.4745999999999999E-2</v>
      </c>
      <c r="G13" s="2" cm="1">
        <f t="array" ref="G13">_FV(B13,"52 week high",TRUE)</f>
        <v>32.06</v>
      </c>
      <c r="H13" s="2" cm="1">
        <f t="array" ref="H13">_FV(B13,"52 week low",TRUE)</f>
        <v>23.67</v>
      </c>
      <c r="I13" s="3" cm="1">
        <f t="array" ref="I13">_FV(B13,"Market cap",TRUE)/1000000</f>
        <v>487.82099102000001</v>
      </c>
      <c r="J13" s="14" cm="1">
        <f t="array" ref="J13">_FV(B13,"Volume")</f>
        <v>76093</v>
      </c>
      <c r="K13" s="14" cm="1">
        <f t="array" ref="K13">_FV(B13,"Volume average",TRUE)</f>
        <v>443903</v>
      </c>
      <c r="L13" s="28">
        <f t="shared" si="0"/>
        <v>11.27069717</v>
      </c>
      <c r="P13" s="7">
        <f t="shared" si="1"/>
        <v>0.17141808007605266</v>
      </c>
      <c r="Q13" s="7">
        <f t="shared" si="2"/>
        <v>0.26270185112248923</v>
      </c>
      <c r="R13" s="7">
        <f t="shared" si="3"/>
        <v>7.2665821715251377E-2</v>
      </c>
      <c r="S13" s="16">
        <f t="shared" si="4"/>
        <v>44929</v>
      </c>
      <c r="T13" cm="1" vm="2">
        <f t="array" aca="1" ref="T13:U13" ca="1">_xlfn.STOCKHISTORY(B13,S13,S13,0,0 )</f>
        <v>44929</v>
      </c>
      <c r="U13" s="17" vm="25">
        <f ca="1"/>
        <v>26.33</v>
      </c>
      <c r="V13" s="7">
        <f t="shared" ca="1" si="5"/>
        <v>-3.5700721610330333E-2</v>
      </c>
    </row>
    <row r="14" spans="1:40" x14ac:dyDescent="0.25">
      <c r="A14" t="s">
        <v>29</v>
      </c>
      <c r="B14" t="e" vm="26">
        <v>#VALUE!</v>
      </c>
      <c r="D14" t="str" cm="1">
        <f t="array" ref="D14">_FV(B14,"Ticker symbol",TRUE)</f>
        <v>EDEN</v>
      </c>
      <c r="E14" cm="1">
        <f t="array" ref="E14">_FV(B14,"Price")</f>
        <v>99.84</v>
      </c>
      <c r="F14" s="1" cm="1">
        <f t="array" ref="F14">_FV(B14,"Change (%)",TRUE)</f>
        <v>-4.0050000000000003E-4</v>
      </c>
      <c r="G14" s="2" cm="1">
        <f t="array" ref="G14">_FV(B14,"52 week high",TRUE)</f>
        <v>111.77</v>
      </c>
      <c r="H14" s="2" cm="1">
        <f t="array" ref="H14">_FV(B14,"52 week low",TRUE)</f>
        <v>83.32</v>
      </c>
      <c r="I14" s="3" cm="1">
        <f t="array" ref="I14">_FV(B14,"Market cap",TRUE)/1000000</f>
        <v>234.29327063999997</v>
      </c>
      <c r="J14" s="14" cm="1">
        <f t="array" ref="J14">_FV(B14,"Volume")</f>
        <v>1778</v>
      </c>
      <c r="K14" s="14" cm="1">
        <f t="array" ref="K14">_FV(B14,"Volume average",TRUE)</f>
        <v>15641</v>
      </c>
      <c r="L14" s="28">
        <f t="shared" si="0"/>
        <v>1.5615974399999999</v>
      </c>
      <c r="P14" s="7">
        <f t="shared" si="1"/>
        <v>0.11367559618950195</v>
      </c>
      <c r="Q14" s="7">
        <f t="shared" si="2"/>
        <v>0.1194911858974359</v>
      </c>
      <c r="R14" s="7">
        <f t="shared" si="3"/>
        <v>0.19827172347575628</v>
      </c>
      <c r="S14" s="16">
        <f t="shared" si="4"/>
        <v>44929</v>
      </c>
      <c r="T14" cm="1" vm="2">
        <f t="array" aca="1" ref="T14:U14" ca="1">_xlfn.STOCKHISTORY(B14,S14,S14,0,0 )</f>
        <v>44929</v>
      </c>
      <c r="U14" s="17" vm="27">
        <f ca="1"/>
        <v>98.01</v>
      </c>
      <c r="V14" s="7">
        <f t="shared" ca="1" si="5"/>
        <v>1.8671564126109486E-2</v>
      </c>
    </row>
    <row r="15" spans="1:40" x14ac:dyDescent="0.25">
      <c r="A15" t="s">
        <v>102</v>
      </c>
      <c r="B15" t="e" vm="28">
        <v>#VALUE!</v>
      </c>
      <c r="D15" t="str" cm="1">
        <f t="array" ref="D15">_FV(B15,"Ticker symbol",TRUE)</f>
        <v>EWL</v>
      </c>
      <c r="E15" cm="1">
        <f t="array" ref="E15">_FV(B15,"Price")</f>
        <v>43.1</v>
      </c>
      <c r="F15" s="1" cm="1">
        <f t="array" ref="F15">_FV(B15,"Change (%)",TRUE)</f>
        <v>-2.0839999999999999E-3</v>
      </c>
      <c r="G15" s="2" cm="1">
        <f t="array" ref="G15">_FV(B15,"52 week high",TRUE)</f>
        <v>48.935000000000002</v>
      </c>
      <c r="H15" s="2" cm="1">
        <f t="array" ref="H15">_FV(B15,"52 week low",TRUE)</f>
        <v>39.17</v>
      </c>
      <c r="I15" s="3" cm="1">
        <f t="array" ref="I15">_FV(B15,"Market cap",TRUE)/1000000</f>
        <v>1127.5264754899999</v>
      </c>
      <c r="J15" s="14" cm="1">
        <f t="array" ref="J15">_FV(B15,"Volume")</f>
        <v>181994</v>
      </c>
      <c r="K15" s="14" cm="1">
        <f t="array" ref="K15">_FV(B15,"Volume average",TRUE)</f>
        <v>721129</v>
      </c>
      <c r="L15" s="28">
        <f t="shared" si="0"/>
        <v>31.080659900000001</v>
      </c>
      <c r="P15" s="7">
        <f t="shared" si="1"/>
        <v>0.25237370844883511</v>
      </c>
      <c r="Q15" s="7">
        <f t="shared" si="2"/>
        <v>0.13538283062645018</v>
      </c>
      <c r="R15" s="7">
        <f t="shared" si="3"/>
        <v>0.10033188664794479</v>
      </c>
      <c r="S15" s="16">
        <f t="shared" si="4"/>
        <v>44929</v>
      </c>
      <c r="T15" cm="1" vm="2">
        <f t="array" aca="1" ref="T15:U15" ca="1">_xlfn.STOCKHISTORY(B15,S15,S15,0,0 )</f>
        <v>44929</v>
      </c>
      <c r="U15" s="17" vm="29">
        <f ca="1"/>
        <v>42.58</v>
      </c>
      <c r="V15" s="7">
        <f t="shared" ca="1" si="5"/>
        <v>1.2212306247064486E-2</v>
      </c>
    </row>
    <row r="16" spans="1:40" x14ac:dyDescent="0.25">
      <c r="A16" t="s">
        <v>22</v>
      </c>
      <c r="B16" t="e" vm="30">
        <v>#VALUE!</v>
      </c>
      <c r="C16" t="str" cm="1">
        <f t="array" ref="C16">_FV(B16,"Name")</f>
        <v>iShares:MSCI Taiwan</v>
      </c>
      <c r="D16" t="str" cm="1">
        <f t="array" ref="D16">_FV(B16,"Ticker symbol",TRUE)</f>
        <v>EWT</v>
      </c>
      <c r="E16" cm="1">
        <f t="array" ref="E16">_FV(B16,"Price")</f>
        <v>45.744999999999997</v>
      </c>
      <c r="F16" s="1" cm="1">
        <f t="array" ref="F16">_FV(B16,"Change (%)",TRUE)</f>
        <v>1.093E-4</v>
      </c>
      <c r="G16" s="2" cm="1">
        <f t="array" ref="G16">_FV(B16,"52 week high",TRUE)</f>
        <v>51.08</v>
      </c>
      <c r="H16" s="2" cm="1">
        <f t="array" ref="H16">_FV(B16,"52 week low",TRUE)</f>
        <v>39.75</v>
      </c>
      <c r="I16" s="3" cm="1">
        <f t="array" ref="I16">_FV(B16,"Market cap",TRUE)/1000000</f>
        <v>2906.2168357099999</v>
      </c>
      <c r="J16" s="14" cm="1">
        <f t="array" ref="J16">_FV(B16,"Volume")</f>
        <v>824186</v>
      </c>
      <c r="K16" s="14" cm="1">
        <f t="array" ref="K16">_FV(B16,"Volume average",TRUE)</f>
        <v>2827849</v>
      </c>
      <c r="L16" s="28">
        <f t="shared" si="0"/>
        <v>129.359952505</v>
      </c>
      <c r="P16" s="7">
        <f t="shared" si="1"/>
        <v>0.29145332724625678</v>
      </c>
      <c r="Q16" s="7">
        <f t="shared" si="2"/>
        <v>0.11662476773417851</v>
      </c>
      <c r="R16" s="7">
        <f t="shared" si="3"/>
        <v>0.15081761006289307</v>
      </c>
      <c r="S16" s="16">
        <f t="shared" si="4"/>
        <v>44929</v>
      </c>
      <c r="T16" cm="1" vm="2">
        <f t="array" aca="1" ref="T16:U16" ca="1">_xlfn.STOCKHISTORY(B16,S16,S16,0,0 )</f>
        <v>44929</v>
      </c>
      <c r="U16" s="17" vm="31">
        <f ca="1"/>
        <v>40.36</v>
      </c>
      <c r="V16" s="7">
        <f t="shared" ca="1" si="5"/>
        <v>0.13342418235877096</v>
      </c>
    </row>
    <row r="17" spans="1:22" x14ac:dyDescent="0.25">
      <c r="A17" t="s">
        <v>23</v>
      </c>
      <c r="B17" t="e" vm="32">
        <v>#VALUE!</v>
      </c>
      <c r="C17" t="str" cm="1">
        <f t="array" ref="C17">_FV(B17,"Name")</f>
        <v>iShares:MSCI Netherlands</v>
      </c>
      <c r="D17" t="str" cm="1">
        <f t="array" ref="D17">_FV(B17,"Ticker symbol",TRUE)</f>
        <v>EWN</v>
      </c>
      <c r="E17" cm="1">
        <f t="array" ref="E17">_FV(B17,"Price")</f>
        <v>39.215000000000003</v>
      </c>
      <c r="F17" s="1" cm="1">
        <f t="array" ref="F17">_FV(B17,"Change (%)",TRUE)</f>
        <v>-7.2150000000000001E-3</v>
      </c>
      <c r="G17" s="2" cm="1">
        <f t="array" ref="G17">_FV(B17,"52 week high",TRUE)</f>
        <v>45.61</v>
      </c>
      <c r="H17" s="2" cm="1">
        <f t="array" ref="H17">_FV(B17,"52 week low",TRUE)</f>
        <v>33.369999999999997</v>
      </c>
      <c r="I17" s="3" cm="1">
        <f t="array" ref="I17">_FV(B17,"Market cap",TRUE)/1000000</f>
        <v>192.61400638999999</v>
      </c>
      <c r="J17" s="14" cm="1">
        <f t="array" ref="J17">_FV(B17,"Volume")</f>
        <v>83866</v>
      </c>
      <c r="K17" s="14" cm="1">
        <f t="array" ref="K17">_FV(B17,"Volume average",TRUE)</f>
        <v>240947</v>
      </c>
      <c r="L17" s="28">
        <f t="shared" si="0"/>
        <v>9.4487366050000006</v>
      </c>
      <c r="P17" s="7">
        <f t="shared" si="1"/>
        <v>0.34806824737390379</v>
      </c>
      <c r="Q17" s="7">
        <f t="shared" si="2"/>
        <v>0.16307535381869176</v>
      </c>
      <c r="R17" s="7">
        <f t="shared" si="3"/>
        <v>0.1751573269403659</v>
      </c>
      <c r="S17" s="16">
        <f t="shared" si="4"/>
        <v>44929</v>
      </c>
      <c r="T17" cm="1" vm="2">
        <f t="array" aca="1" ref="T17:U17" ca="1">_xlfn.STOCKHISTORY(B17,S17,S17,0,0 )</f>
        <v>44929</v>
      </c>
      <c r="U17" s="17" vm="33">
        <f ca="1"/>
        <v>37.97</v>
      </c>
      <c r="V17" s="7">
        <f t="shared" ca="1" si="5"/>
        <v>3.2789043982091259E-2</v>
      </c>
    </row>
    <row r="18" spans="1:22" x14ac:dyDescent="0.25">
      <c r="A18" t="s">
        <v>25</v>
      </c>
      <c r="B18" t="e" vm="34">
        <v>#VALUE!</v>
      </c>
      <c r="D18" t="str" cm="1">
        <f t="array" ref="D18">_FV(B18,"Ticker symbol",TRUE)</f>
        <v>EWY</v>
      </c>
      <c r="E18" cm="1">
        <f t="array" ref="E18">_FV(B18,"Price")</f>
        <v>62.67</v>
      </c>
      <c r="F18" s="1" cm="1">
        <f t="array" ref="F18">_FV(B18,"Change (%)",TRUE)</f>
        <v>5.0277000000000002E-2</v>
      </c>
      <c r="G18" s="2" cm="1">
        <f t="array" ref="G18">_FV(B18,"52 week high",TRUE)</f>
        <v>67.95</v>
      </c>
      <c r="H18" s="2" cm="1">
        <f t="array" ref="H18">_FV(B18,"52 week low",TRUE)</f>
        <v>54.33</v>
      </c>
      <c r="I18" s="3" cm="1">
        <f t="array" ref="I18">_FV(B18,"Market cap",TRUE)/1000000</f>
        <v>3330.0786039899999</v>
      </c>
      <c r="J18" s="14" cm="1">
        <f t="array" ref="J18">_FV(B18,"Volume")</f>
        <v>3411585</v>
      </c>
      <c r="K18" s="14" cm="1">
        <f t="array" ref="K18">_FV(B18,"Volume average",TRUE)</f>
        <v>4145308</v>
      </c>
      <c r="L18" s="28">
        <f t="shared" si="0"/>
        <v>259.78645236</v>
      </c>
      <c r="P18" s="7">
        <f t="shared" si="1"/>
        <v>0.82299915953169223</v>
      </c>
      <c r="Q18" s="7">
        <f t="shared" si="2"/>
        <v>8.4250837721397742E-2</v>
      </c>
      <c r="R18" s="7">
        <f t="shared" si="3"/>
        <v>0.15350635008282731</v>
      </c>
      <c r="S18" s="16">
        <f t="shared" si="4"/>
        <v>44929</v>
      </c>
      <c r="T18" cm="1" vm="2">
        <f t="array" aca="1" ref="T18:U18" ca="1">_xlfn.STOCKHISTORY(B18,S18,S18,0,0 )</f>
        <v>44929</v>
      </c>
      <c r="U18" s="17" vm="35">
        <f ca="1"/>
        <v>55.43</v>
      </c>
      <c r="V18" s="7">
        <f t="shared" ca="1" si="5"/>
        <v>0.13061519033014624</v>
      </c>
    </row>
    <row r="19" spans="1:22" x14ac:dyDescent="0.25">
      <c r="A19" t="s">
        <v>30</v>
      </c>
      <c r="B19" t="e" vm="36">
        <v>#VALUE!</v>
      </c>
      <c r="D19" t="str" cm="1">
        <f t="array" ref="D19">_FV(B19,"Ticker symbol",TRUE)</f>
        <v>EWJ</v>
      </c>
      <c r="E19" cm="1">
        <f t="array" ref="E19">_FV(B19,"Price")</f>
        <v>61.21</v>
      </c>
      <c r="F19" s="1" cm="1">
        <f t="array" ref="F19">_FV(B19,"Change (%)",TRUE)</f>
        <v>-1.2742E-2</v>
      </c>
      <c r="G19" s="2" cm="1">
        <f t="array" ref="G19">_FV(B19,"52 week high",TRUE)</f>
        <v>64.11</v>
      </c>
      <c r="H19" s="2" cm="1">
        <f t="array" ref="H19">_FV(B19,"52 week low",TRUE)</f>
        <v>50.935000000000002</v>
      </c>
      <c r="I19" s="3" cm="1">
        <f t="array" ref="I19">_FV(B19,"Market cap",TRUE)/1000000</f>
        <v>12415.46848308</v>
      </c>
      <c r="J19" s="14" cm="1">
        <f t="array" ref="J19">_FV(B19,"Volume")</f>
        <v>2655642</v>
      </c>
      <c r="K19" s="14" cm="1">
        <f t="array" ref="K19">_FV(B19,"Volume average",TRUE)</f>
        <v>6698269</v>
      </c>
      <c r="L19" s="28">
        <f t="shared" si="0"/>
        <v>410.00104549000002</v>
      </c>
      <c r="P19" s="7">
        <f t="shared" si="1"/>
        <v>0.39646690809222501</v>
      </c>
      <c r="Q19" s="7">
        <f t="shared" si="2"/>
        <v>4.7377879431465431E-2</v>
      </c>
      <c r="R19" s="7">
        <f t="shared" si="3"/>
        <v>0.20172769215667019</v>
      </c>
      <c r="S19" s="16">
        <f t="shared" si="4"/>
        <v>44929</v>
      </c>
      <c r="T19" cm="1" vm="2">
        <f t="array" aca="1" ref="T19:U19" ca="1">_xlfn.STOCKHISTORY(B19,S19,S19,0,0 )</f>
        <v>44929</v>
      </c>
      <c r="U19" s="17" vm="37">
        <f ca="1"/>
        <v>54.7</v>
      </c>
      <c r="V19" s="7">
        <f t="shared" ca="1" si="5"/>
        <v>0.11901279707495416</v>
      </c>
    </row>
    <row r="20" spans="1:22" x14ac:dyDescent="0.25">
      <c r="A20" t="s">
        <v>28</v>
      </c>
      <c r="B20" t="e" vm="38">
        <v>#VALUE!</v>
      </c>
      <c r="D20" t="str" cm="1">
        <f t="array" ref="D20">_FV(B20,"Ticker symbol",TRUE)</f>
        <v>EWD</v>
      </c>
      <c r="E20" cm="1">
        <f t="array" ref="E20">_FV(B20,"Price")</f>
        <v>32.82</v>
      </c>
      <c r="F20" s="1" cm="1">
        <f t="array" ref="F20">_FV(B20,"Change (%)",TRUE)</f>
        <v>-7.8600000000000007E-3</v>
      </c>
      <c r="G20" s="2" cm="1">
        <f t="array" ref="G20">_FV(B20,"52 week high",TRUE)</f>
        <v>37.33</v>
      </c>
      <c r="H20" s="2" cm="1">
        <f t="array" ref="H20">_FV(B20,"52 week low",TRUE)</f>
        <v>30.42</v>
      </c>
      <c r="I20" s="3" cm="1">
        <f t="array" ref="I20">_FV(B20,"Market cap",TRUE)/1000000</f>
        <v>324.53046354000003</v>
      </c>
      <c r="J20" s="14" cm="1">
        <f t="array" ref="J20">_FV(B20,"Volume")</f>
        <v>128792</v>
      </c>
      <c r="K20" s="14" cm="1">
        <f t="array" ref="K20">_FV(B20,"Volume average",TRUE)</f>
        <v>323364</v>
      </c>
      <c r="L20" s="28">
        <f t="shared" si="0"/>
        <v>10.61280648</v>
      </c>
      <c r="P20" s="7">
        <f t="shared" si="1"/>
        <v>0.39828799742704818</v>
      </c>
      <c r="Q20" s="7">
        <f t="shared" si="2"/>
        <v>0.13741620962827539</v>
      </c>
      <c r="R20" s="7">
        <f t="shared" si="3"/>
        <v>7.8895463510848085E-2</v>
      </c>
      <c r="S20" s="16">
        <f t="shared" si="4"/>
        <v>44929</v>
      </c>
      <c r="T20" cm="1" vm="2">
        <f t="array" aca="1" ref="T20:U20" ca="1">_xlfn.STOCKHISTORY(B20,S20,S20,0,0 )</f>
        <v>44929</v>
      </c>
      <c r="U20" s="17" vm="39">
        <f ca="1"/>
        <v>32.700000000000003</v>
      </c>
      <c r="V20" s="7">
        <f t="shared" ca="1" si="5"/>
        <v>3.669724770642091E-3</v>
      </c>
    </row>
    <row r="21" spans="1:22" x14ac:dyDescent="0.25">
      <c r="A21" t="s">
        <v>27</v>
      </c>
      <c r="B21" t="e" vm="40">
        <v>#VALUE!</v>
      </c>
      <c r="D21" t="str" cm="1">
        <f t="array" ref="D21">_FV(B21,"Ticker symbol",TRUE)</f>
        <v>SPY</v>
      </c>
      <c r="E21" cm="1">
        <f t="array" ref="E21">_FV(B21,"Price")</f>
        <v>434.57</v>
      </c>
      <c r="F21" s="1" cm="1">
        <f t="array" ref="F21">_FV(B21,"Change (%)",TRUE)</f>
        <v>-2.7609999999999999E-4</v>
      </c>
      <c r="G21" s="2" cm="1">
        <f t="array" ref="G21">_FV(B21,"52 week high",TRUE)</f>
        <v>459.44</v>
      </c>
      <c r="H21" s="2" cm="1">
        <f t="array" ref="H21">_FV(B21,"52 week low",TRUE)</f>
        <v>373.61</v>
      </c>
      <c r="I21" s="3" cm="1">
        <f t="array" ref="I21">_FV(B21,"Market cap",TRUE)/1000000</f>
        <v>393766.75569596997</v>
      </c>
      <c r="J21" s="14" cm="1">
        <f t="array" ref="J21">_FV(B21,"Volume")</f>
        <v>30927317</v>
      </c>
      <c r="K21" s="14" cm="1">
        <f t="array" ref="K21">_FV(B21,"Volume average",TRUE)</f>
        <v>91701083</v>
      </c>
      <c r="L21" s="28">
        <f t="shared" si="0"/>
        <v>39850.539639309995</v>
      </c>
      <c r="P21" s="7">
        <f t="shared" si="1"/>
        <v>0.33726228729490576</v>
      </c>
      <c r="Q21" s="7">
        <f t="shared" si="2"/>
        <v>5.7228984973652031E-2</v>
      </c>
      <c r="R21" s="7">
        <f t="shared" si="3"/>
        <v>0.16316479751612634</v>
      </c>
      <c r="S21" s="16">
        <f t="shared" si="4"/>
        <v>44929</v>
      </c>
      <c r="T21" cm="1" vm="2">
        <f t="array" aca="1" ref="T21:U21" ca="1">_xlfn.STOCKHISTORY(B21,S21,S21,0,0 )</f>
        <v>44929</v>
      </c>
      <c r="U21" s="17" vm="41">
        <f ca="1"/>
        <v>380.82</v>
      </c>
      <c r="V21" s="7">
        <f t="shared" ca="1" si="5"/>
        <v>0.14114279712199984</v>
      </c>
    </row>
    <row r="22" spans="1:22" x14ac:dyDescent="0.25">
      <c r="A22" t="s">
        <v>106</v>
      </c>
      <c r="B22" t="e" vm="42">
        <v>#VALUE!</v>
      </c>
      <c r="D22" t="str" cm="1">
        <f t="array" ref="D22">_FV(B22,"Ticker symbol",TRUE)</f>
        <v>EWU</v>
      </c>
      <c r="E22" cm="1">
        <f t="array" ref="E22">_FV(B22,"Price")</f>
        <v>31.42</v>
      </c>
      <c r="F22" s="1" cm="1">
        <f t="array" ref="F22">_FV(B22,"Change (%)",TRUE)</f>
        <v>2.8730000000000001E-3</v>
      </c>
      <c r="G22" s="2" cm="1">
        <f t="array" ref="G22">_FV(B22,"52 week high",TRUE)</f>
        <v>34.045000000000002</v>
      </c>
      <c r="H22" s="2" cm="1">
        <f t="array" ref="H22">_FV(B22,"52 week low",TRUE)</f>
        <v>28.37</v>
      </c>
      <c r="I22" s="3" cm="1">
        <f t="array" ref="I22">_FV(B22,"Market cap",TRUE)/1000000</f>
        <v>2636.5368896199998</v>
      </c>
      <c r="J22" s="14" cm="1">
        <f t="array" ref="J22">_FV(B22,"Volume")</f>
        <v>757597</v>
      </c>
      <c r="K22" s="14" cm="1">
        <f t="array" ref="K22">_FV(B22,"Volume average",TRUE)</f>
        <v>1960810</v>
      </c>
      <c r="L22" s="28">
        <f t="shared" si="0"/>
        <v>61.6086502</v>
      </c>
      <c r="P22" s="7">
        <f t="shared" si="1"/>
        <v>0.38636940856074786</v>
      </c>
      <c r="Q22" s="7">
        <f t="shared" si="2"/>
        <v>8.3545512412476208E-2</v>
      </c>
      <c r="R22" s="7">
        <f t="shared" si="3"/>
        <v>0.10750793091293631</v>
      </c>
      <c r="S22" s="16">
        <f t="shared" si="4"/>
        <v>44929</v>
      </c>
      <c r="T22" cm="1" vm="2">
        <f t="array" aca="1" ref="T22:U22" ca="1">_xlfn.STOCKHISTORY(B22,S22,S22,0,0 )</f>
        <v>44929</v>
      </c>
      <c r="U22" s="17" vm="43">
        <f ca="1"/>
        <v>30.77</v>
      </c>
      <c r="V22" s="7">
        <f t="shared" ca="1" si="5"/>
        <v>2.1124471888202878E-2</v>
      </c>
    </row>
    <row r="23" spans="1:22" x14ac:dyDescent="0.25">
      <c r="A23" t="s">
        <v>37</v>
      </c>
      <c r="B23" t="e" vm="44">
        <v>#VALUE!</v>
      </c>
      <c r="D23" t="str" cm="1">
        <f t="array" ref="D23">_FV(B23,"Ticker symbol",TRUE)</f>
        <v>KSA</v>
      </c>
      <c r="E23" cm="1">
        <f t="array" ref="E23">_FV(B23,"Price")</f>
        <v>39.314999999999998</v>
      </c>
      <c r="F23" s="1" cm="1">
        <f t="array" ref="F23">_FV(B23,"Change (%)",TRUE)</f>
        <v>2.4220000000000001E-3</v>
      </c>
      <c r="G23" s="2" cm="1">
        <f t="array" ref="G23">_FV(B23,"52 week high",TRUE)</f>
        <v>43.17</v>
      </c>
      <c r="H23" s="2" cm="1">
        <f t="array" ref="H23">_FV(B23,"52 week low",TRUE)</f>
        <v>35.78</v>
      </c>
      <c r="I23" s="3" cm="1">
        <f t="array" ref="I23">_FV(B23,"Market cap",TRUE)/1000000</f>
        <v>693.76492811000003</v>
      </c>
      <c r="J23" s="14" cm="1">
        <f t="array" ref="J23">_FV(B23,"Volume")</f>
        <v>299479</v>
      </c>
      <c r="K23" s="14" cm="1">
        <f t="array" ref="K23">_FV(B23,"Volume average",TRUE)</f>
        <v>704369</v>
      </c>
      <c r="L23" s="28">
        <f t="shared" si="0"/>
        <v>27.692267234999999</v>
      </c>
      <c r="P23" s="7">
        <f t="shared" si="1"/>
        <v>0.42517345311903276</v>
      </c>
      <c r="Q23" s="7">
        <f t="shared" si="2"/>
        <v>9.805417779473502E-2</v>
      </c>
      <c r="R23" s="7">
        <f t="shared" si="3"/>
        <v>9.8798211291224014E-2</v>
      </c>
      <c r="S23" s="16">
        <f t="shared" si="4"/>
        <v>44929</v>
      </c>
      <c r="T23" cm="1" vm="2">
        <f t="array" aca="1" ref="T23:U23" ca="1">_xlfn.STOCKHISTORY(B23,S23,S23,0,0 )</f>
        <v>44929</v>
      </c>
      <c r="U23" s="17" vm="45">
        <f ca="1"/>
        <v>38.46</v>
      </c>
      <c r="V23" s="7">
        <f t="shared" ca="1" si="5"/>
        <v>2.2230889235569373E-2</v>
      </c>
    </row>
    <row r="24" spans="1:22" x14ac:dyDescent="0.25">
      <c r="A24" t="s">
        <v>105</v>
      </c>
      <c r="B24" t="e" vm="46">
        <v>#VALUE!</v>
      </c>
      <c r="D24" t="str" cm="1">
        <f t="array" ref="D24">_FV(B24,"Ticker symbol",TRUE)</f>
        <v>EWC</v>
      </c>
      <c r="E24" cm="1">
        <f t="array" ref="E24">_FV(B24,"Price")</f>
        <v>33.700000000000003</v>
      </c>
      <c r="F24" s="1" cm="1">
        <f t="array" ref="F24">_FV(B24,"Change (%)",TRUE)</f>
        <v>-2.9589999999999998E-3</v>
      </c>
      <c r="G24" s="2" cm="1">
        <f t="array" ref="G24">_FV(B24,"52 week high",TRUE)</f>
        <v>36.24</v>
      </c>
      <c r="H24" s="2" cm="1">
        <f t="array" ref="H24">_FV(B24,"52 week low",TRUE)</f>
        <v>31.41</v>
      </c>
      <c r="I24" s="3" cm="1">
        <f t="array" ref="I24">_FV(B24,"Market cap",TRUE)/1000000</f>
        <v>2859.9814434</v>
      </c>
      <c r="J24" s="14" cm="1">
        <f t="array" ref="J24">_FV(B24,"Volume")</f>
        <v>542339</v>
      </c>
      <c r="K24" s="14" cm="1">
        <f t="array" ref="K24">_FV(B24,"Volume average",TRUE)</f>
        <v>1882321</v>
      </c>
      <c r="L24" s="28">
        <f t="shared" si="0"/>
        <v>63.434217700000005</v>
      </c>
      <c r="P24" s="7">
        <f t="shared" si="1"/>
        <v>0.28812248282838049</v>
      </c>
      <c r="Q24" s="7">
        <f t="shared" si="2"/>
        <v>7.5370919881305509E-2</v>
      </c>
      <c r="R24" s="7">
        <f t="shared" si="3"/>
        <v>7.2906717605857985E-2</v>
      </c>
      <c r="S24" s="16">
        <f t="shared" si="4"/>
        <v>44929</v>
      </c>
      <c r="T24" cm="1" vm="2">
        <f t="array" aca="1" ref="T24:U24" ca="1">_xlfn.STOCKHISTORY(B24,S24,S24,0,0 )</f>
        <v>44929</v>
      </c>
      <c r="U24" s="17" vm="47">
        <f ca="1"/>
        <v>32.54</v>
      </c>
      <c r="V24" s="7">
        <f t="shared" ca="1" si="5"/>
        <v>3.5648432698217603E-2</v>
      </c>
    </row>
    <row r="25" spans="1:22" x14ac:dyDescent="0.25">
      <c r="A25" t="s">
        <v>34</v>
      </c>
      <c r="B25" t="e" vm="48">
        <v>#VALUE!</v>
      </c>
      <c r="D25" t="str" cm="1">
        <f t="array" ref="D25">_FV(B25,"Ticker symbol",TRUE)</f>
        <v>ENZL</v>
      </c>
      <c r="E25" cm="1">
        <f t="array" ref="E25">_FV(B25,"Price")</f>
        <v>44.609400000000001</v>
      </c>
      <c r="F25" s="1" cm="1">
        <f t="array" ref="F25">_FV(B25,"Change (%)",TRUE)</f>
        <v>6.757E-3</v>
      </c>
      <c r="G25" s="2" cm="1">
        <f t="array" ref="G25">_FV(B25,"52 week high",TRUE)</f>
        <v>53.35</v>
      </c>
      <c r="H25" s="2" cm="1">
        <f t="array" ref="H25">_FV(B25,"52 week low",TRUE)</f>
        <v>41.030099999999997</v>
      </c>
      <c r="I25" s="3" cm="1">
        <f t="array" ref="I25">_FV(B25,"Market cap",TRUE)/1000000</f>
        <v>106.45678932</v>
      </c>
      <c r="J25" s="14" cm="1">
        <f t="array" ref="J25">_FV(B25,"Volume")</f>
        <v>3362</v>
      </c>
      <c r="K25" s="14" cm="1">
        <f t="array" ref="K25">_FV(B25,"Volume average",TRUE)</f>
        <v>20659</v>
      </c>
      <c r="L25" s="28">
        <f t="shared" si="0"/>
        <v>0.92158559460000011</v>
      </c>
      <c r="P25" s="7">
        <f t="shared" si="1"/>
        <v>0.16273778982525774</v>
      </c>
      <c r="Q25" s="7">
        <f t="shared" si="2"/>
        <v>0.19593628248754746</v>
      </c>
      <c r="R25" s="7">
        <f t="shared" si="3"/>
        <v>8.7235956042027718E-2</v>
      </c>
      <c r="S25" s="16">
        <f t="shared" si="4"/>
        <v>44929</v>
      </c>
      <c r="T25" cm="1" vm="2">
        <f t="array" aca="1" ref="T25:U25" ca="1">_xlfn.STOCKHISTORY(B25,S25,S25,0,0 )</f>
        <v>44929</v>
      </c>
      <c r="U25" s="17" vm="49">
        <f ca="1"/>
        <v>47.86</v>
      </c>
      <c r="V25" s="7">
        <f t="shared" ca="1" si="5"/>
        <v>-6.7918930213121564E-2</v>
      </c>
    </row>
    <row r="26" spans="1:22" x14ac:dyDescent="0.25">
      <c r="A26" t="s">
        <v>104</v>
      </c>
      <c r="B26" t="e" vm="50">
        <v>#VALUE!</v>
      </c>
      <c r="D26" t="str" cm="1">
        <f t="array" ref="D26">_FV(B26,"Ticker symbol",TRUE)</f>
        <v>EWO</v>
      </c>
      <c r="E26" cm="1">
        <f t="array" ref="E26">_FV(B26,"Price")</f>
        <v>20.3</v>
      </c>
      <c r="F26" s="1" cm="1">
        <f t="array" ref="F26">_FV(B26,"Change (%)",TRUE)</f>
        <v>4.2049999999999995E-3</v>
      </c>
      <c r="G26" s="2" cm="1">
        <f t="array" ref="G26">_FV(B26,"52 week high",TRUE)</f>
        <v>21.799900000000001</v>
      </c>
      <c r="H26" s="2" cm="1">
        <f t="array" ref="H26">_FV(B26,"52 week low",TRUE)</f>
        <v>18.350000000000001</v>
      </c>
      <c r="I26" s="3" cm="1">
        <f t="array" ref="I26">_FV(B26,"Market cap",TRUE)/1000000</f>
        <v>51.280796930000001</v>
      </c>
      <c r="J26" s="14" cm="1">
        <f t="array" ref="J26">_FV(B26,"Volume")</f>
        <v>37651</v>
      </c>
      <c r="K26" s="14" cm="1">
        <f t="array" ref="K26">_FV(B26,"Volume average",TRUE)</f>
        <v>70722</v>
      </c>
      <c r="L26" s="28">
        <f t="shared" si="0"/>
        <v>1.4356566000000002</v>
      </c>
      <c r="P26" s="7">
        <f t="shared" si="1"/>
        <v>0.53238030598682162</v>
      </c>
      <c r="Q26" s="7">
        <f t="shared" si="2"/>
        <v>7.3886699507389242E-2</v>
      </c>
      <c r="R26" s="7">
        <f t="shared" si="3"/>
        <v>0.10626702997275195</v>
      </c>
      <c r="S26" s="16">
        <f t="shared" si="4"/>
        <v>44929</v>
      </c>
      <c r="T26" cm="1" vm="2">
        <f t="array" aca="1" ref="T26:U26" ca="1">_xlfn.STOCKHISTORY(B26,S26,S26,0,0 )</f>
        <v>44929</v>
      </c>
      <c r="U26" s="17" vm="51">
        <f ca="1"/>
        <v>19.260000000000002</v>
      </c>
      <c r="V26" s="7">
        <f t="shared" ca="1" si="5"/>
        <v>5.3997923156801519E-2</v>
      </c>
    </row>
    <row r="27" spans="1:22" x14ac:dyDescent="0.25">
      <c r="A27" t="s">
        <v>33</v>
      </c>
      <c r="B27" t="e" vm="52">
        <v>#VALUE!</v>
      </c>
      <c r="D27" t="str" cm="1">
        <f t="array" ref="D27">_FV(B27,"Ticker symbol",TRUE)</f>
        <v>PGAL</v>
      </c>
      <c r="E27" cm="1">
        <f t="array" ref="E27">_FV(B27,"Price")</f>
        <v>10.168100000000001</v>
      </c>
      <c r="F27" s="1" cm="1">
        <f t="array" ref="F27">_FV(B27,"Change (%)",TRUE)</f>
        <v>1.7829999999999999E-3</v>
      </c>
      <c r="G27" s="2" cm="1">
        <f t="array" ref="G27">_FV(B27,"52 week high",TRUE)</f>
        <v>11.12</v>
      </c>
      <c r="H27" s="2" cm="1">
        <f t="array" ref="H27">_FV(B27,"52 week low",TRUE)</f>
        <v>9.0998999999999999</v>
      </c>
      <c r="I27" s="3" cm="1">
        <f t="array" ref="I27">_FV(B27,"Market cap",TRUE)/1000000</f>
        <v>8.3779000000000003</v>
      </c>
      <c r="J27" s="14" cm="1">
        <f t="array" ref="J27">_FV(B27,"Volume")</f>
        <v>1129</v>
      </c>
      <c r="K27" s="14" cm="1">
        <f t="array" ref="K27">_FV(B27,"Volume average",TRUE)</f>
        <v>2897</v>
      </c>
      <c r="L27" s="28">
        <f t="shared" si="0"/>
        <v>2.94569857E-2</v>
      </c>
      <c r="P27" s="7">
        <f t="shared" si="1"/>
        <v>0.38971349672074562</v>
      </c>
      <c r="Q27" s="7">
        <f t="shared" si="2"/>
        <v>9.3616309831728417E-2</v>
      </c>
      <c r="R27" s="7">
        <f t="shared" si="3"/>
        <v>0.11738590533961912</v>
      </c>
      <c r="S27" s="16">
        <f t="shared" si="4"/>
        <v>44929</v>
      </c>
      <c r="T27" cm="1" vm="2">
        <f t="array" aca="1" ref="T27:U27" ca="1">_xlfn.STOCKHISTORY(B27,S27,S27,0,0 )</f>
        <v>44929</v>
      </c>
      <c r="U27" s="17" vm="53">
        <f ca="1"/>
        <v>10.119999999999999</v>
      </c>
      <c r="V27" s="7">
        <f t="shared" ca="1" si="5"/>
        <v>4.7529644268775595E-3</v>
      </c>
    </row>
    <row r="28" spans="1:22" x14ac:dyDescent="0.25">
      <c r="A28" t="s">
        <v>109</v>
      </c>
      <c r="B28" t="e" vm="54">
        <v>#VALUE!</v>
      </c>
      <c r="D28" t="str" cm="1">
        <f t="array" ref="D28">_FV(B28,"Ticker symbol",TRUE)</f>
        <v>EIDO</v>
      </c>
      <c r="E28" cm="1">
        <f t="array" ref="E28">_FV(B28,"Price")</f>
        <v>21.61</v>
      </c>
      <c r="F28" s="1" cm="1">
        <f t="array" ref="F28">_FV(B28,"Change (%)",TRUE)</f>
        <v>1.3127E-2</v>
      </c>
      <c r="G28" s="2" cm="1">
        <f t="array" ref="G28">_FV(B28,"52 week high",TRUE)</f>
        <v>24.78</v>
      </c>
      <c r="H28" s="2" cm="1">
        <f t="array" ref="H28">_FV(B28,"52 week low",TRUE)</f>
        <v>19.945</v>
      </c>
      <c r="I28" s="3" cm="1">
        <f t="array" ref="I28">_FV(B28,"Market cap",TRUE)/1000000</f>
        <v>464.46772288</v>
      </c>
      <c r="J28" s="14" cm="1">
        <f t="array" ref="J28">_FV(B28,"Volume")</f>
        <v>265977</v>
      </c>
      <c r="K28" s="14" cm="1">
        <f t="array" ref="K28">_FV(B28,"Volume average",TRUE)</f>
        <v>471648</v>
      </c>
      <c r="L28" s="28">
        <f t="shared" si="0"/>
        <v>10.192313279999999</v>
      </c>
      <c r="P28" s="7">
        <f t="shared" si="1"/>
        <v>0.5639311520455933</v>
      </c>
      <c r="Q28" s="7">
        <f t="shared" si="2"/>
        <v>0.1466913465987969</v>
      </c>
      <c r="R28" s="7">
        <f t="shared" si="3"/>
        <v>8.3479568814239125E-2</v>
      </c>
      <c r="S28" s="16">
        <f t="shared" si="4"/>
        <v>44929</v>
      </c>
      <c r="T28" cm="1" vm="2">
        <f t="array" aca="1" ref="T28:U28" ca="1">_xlfn.STOCKHISTORY(B28,S28,S28,0,0 )</f>
        <v>44929</v>
      </c>
      <c r="U28" s="17" vm="55">
        <f ca="1"/>
        <v>22.42</v>
      </c>
      <c r="V28" s="7">
        <f t="shared" ca="1" si="5"/>
        <v>-3.6128456735058045E-2</v>
      </c>
    </row>
    <row r="29" spans="1:22" x14ac:dyDescent="0.25">
      <c r="A29" t="s">
        <v>32</v>
      </c>
      <c r="B29" t="e" vm="56">
        <v>#VALUE!</v>
      </c>
      <c r="D29" t="str" cm="1">
        <f t="array" ref="D29">_FV(B29,"Ticker symbol",TRUE)</f>
        <v>EWA</v>
      </c>
      <c r="E29" cm="1">
        <f t="array" ref="E29">_FV(B29,"Price")</f>
        <v>21.725000000000001</v>
      </c>
      <c r="F29" s="1" cm="1">
        <f t="array" ref="F29">_FV(B29,"Change (%)",TRUE)</f>
        <v>-3.8969999999999999E-3</v>
      </c>
      <c r="G29" s="2" cm="1">
        <f t="array" ref="G29">_FV(B29,"52 week high",TRUE)</f>
        <v>25.22</v>
      </c>
      <c r="H29" s="2" cm="1">
        <f t="array" ref="H29">_FV(B29,"52 week low",TRUE)</f>
        <v>20.46</v>
      </c>
      <c r="I29" s="3" cm="1">
        <f t="array" ref="I29">_FV(B29,"Market cap",TRUE)/1000000</f>
        <v>1867.82716054</v>
      </c>
      <c r="J29" s="14" cm="1">
        <f t="array" ref="J29">_FV(B29,"Volume")</f>
        <v>1096572</v>
      </c>
      <c r="K29" s="14" cm="1">
        <f t="array" ref="K29">_FV(B29,"Volume average",TRUE)</f>
        <v>2359780</v>
      </c>
      <c r="L29" s="28">
        <f t="shared" si="0"/>
        <v>51.266220500000003</v>
      </c>
      <c r="P29" s="7">
        <f t="shared" si="1"/>
        <v>0.46469247133207331</v>
      </c>
      <c r="Q29" s="7">
        <f t="shared" si="2"/>
        <v>0.16087456846950499</v>
      </c>
      <c r="R29" s="7">
        <f t="shared" si="3"/>
        <v>6.1827956989247257E-2</v>
      </c>
      <c r="S29" s="16">
        <f t="shared" si="4"/>
        <v>44929</v>
      </c>
      <c r="T29" cm="1" vm="2">
        <f t="array" aca="1" ref="T29:U29" ca="1">_xlfn.STOCKHISTORY(B29,S29,S29,0,0 )</f>
        <v>44929</v>
      </c>
      <c r="U29" s="17" vm="57">
        <f ca="1"/>
        <v>21.97</v>
      </c>
      <c r="V29" s="7">
        <f t="shared" ca="1" si="5"/>
        <v>-1.1151570323167825E-2</v>
      </c>
    </row>
    <row r="30" spans="1:22" x14ac:dyDescent="0.25">
      <c r="A30" t="s">
        <v>31</v>
      </c>
      <c r="B30" t="e" vm="58">
        <v>#VALUE!</v>
      </c>
      <c r="D30" t="str" cm="1">
        <f t="array" ref="D30">_FV(B30,"Ticker symbol",TRUE)</f>
        <v>EPU</v>
      </c>
      <c r="E30" cm="1">
        <f t="array" ref="E30">_FV(B30,"Price")</f>
        <v>29.65</v>
      </c>
      <c r="F30" s="1" cm="1">
        <f t="array" ref="F30">_FV(B30,"Change (%)",TRUE)</f>
        <v>4.4039999999999999E-3</v>
      </c>
      <c r="G30" s="2" cm="1">
        <f t="array" ref="G30">_FV(B30,"52 week high",TRUE)</f>
        <v>33.889499999999998</v>
      </c>
      <c r="H30" s="2" cm="1">
        <f t="array" ref="H30">_FV(B30,"52 week low",TRUE)</f>
        <v>27.62</v>
      </c>
      <c r="I30" s="3" cm="1">
        <f t="array" ref="I30">_FV(B30,"Market cap",TRUE)/1000000</f>
        <v>88.861710319999986</v>
      </c>
      <c r="J30" s="14" cm="1">
        <f t="array" ref="J30">_FV(B30,"Volume")</f>
        <v>4981</v>
      </c>
      <c r="K30" s="14" cm="1">
        <f t="array" ref="K30">_FV(B30,"Volume average",TRUE)</f>
        <v>18107</v>
      </c>
      <c r="L30" s="28">
        <f t="shared" si="0"/>
        <v>0.53687254999999989</v>
      </c>
      <c r="P30" s="7">
        <f t="shared" si="1"/>
        <v>0.27508698293477662</v>
      </c>
      <c r="Q30" s="7">
        <f t="shared" si="2"/>
        <v>0.14298482293423276</v>
      </c>
      <c r="R30" s="7">
        <f t="shared" si="3"/>
        <v>7.3497465604634327E-2</v>
      </c>
      <c r="S30" s="16">
        <f t="shared" si="4"/>
        <v>44929</v>
      </c>
      <c r="T30" cm="1" vm="2">
        <f t="array" aca="1" ref="T30:U30" ca="1">_xlfn.STOCKHISTORY(B30,S30,S30,0,0 )</f>
        <v>44929</v>
      </c>
      <c r="U30" s="17" vm="59">
        <f ca="1"/>
        <v>28.97</v>
      </c>
      <c r="V30" s="7">
        <f t="shared" ca="1" si="5"/>
        <v>2.3472557818432938E-2</v>
      </c>
    </row>
    <row r="31" spans="1:22" x14ac:dyDescent="0.25">
      <c r="A31" t="s">
        <v>107</v>
      </c>
      <c r="B31" t="e" vm="60">
        <v>#VALUE!</v>
      </c>
      <c r="D31" t="str" cm="1">
        <f t="array" ref="D31">_FV(B31,"Ticker symbol",TRUE)</f>
        <v>EWK</v>
      </c>
      <c r="E31" cm="1">
        <f t="array" ref="E31">_FV(B31,"Price")</f>
        <v>17.649999999999999</v>
      </c>
      <c r="F31" s="1" cm="1">
        <f t="array" ref="F31">_FV(B31,"Change (%)",TRUE)</f>
        <v>5.6689999999999996E-4</v>
      </c>
      <c r="G31" s="2" cm="1">
        <f t="array" ref="G31">_FV(B31,"52 week high",TRUE)</f>
        <v>19.39</v>
      </c>
      <c r="H31" s="2" cm="1">
        <f t="array" ref="H31">_FV(B31,"52 week low",TRUE)</f>
        <v>15.91</v>
      </c>
      <c r="I31" s="3" cm="1">
        <f t="array" ref="I31">_FV(B31,"Market cap",TRUE)/1000000</f>
        <v>17.434941129999999</v>
      </c>
      <c r="J31" s="14" cm="1">
        <f t="array" ref="J31">_FV(B31,"Volume")</f>
        <v>1186</v>
      </c>
      <c r="K31" s="14" cm="1">
        <f t="array" ref="K31">_FV(B31,"Volume average",TRUE)</f>
        <v>4100</v>
      </c>
      <c r="L31" s="28">
        <f t="shared" si="0"/>
        <v>7.2364999999999999E-2</v>
      </c>
      <c r="P31" s="7">
        <f t="shared" si="1"/>
        <v>0.28926829268292681</v>
      </c>
      <c r="Q31" s="7">
        <f t="shared" si="2"/>
        <v>9.858356940509938E-2</v>
      </c>
      <c r="R31" s="7">
        <f t="shared" si="3"/>
        <v>0.10936517913262089</v>
      </c>
      <c r="S31" s="16">
        <f t="shared" si="4"/>
        <v>44929</v>
      </c>
      <c r="T31" cm="1" vm="2">
        <f t="array" aca="1" ref="T31:U31" ca="1">_xlfn.STOCKHISTORY(B31,S31,S31,0,0 )</f>
        <v>44929</v>
      </c>
      <c r="U31" s="17" vm="61">
        <f ca="1"/>
        <v>17.97</v>
      </c>
      <c r="V31" s="7">
        <f t="shared" ca="1" si="5"/>
        <v>-1.7807456872565353E-2</v>
      </c>
    </row>
    <row r="32" spans="1:22" x14ac:dyDescent="0.25">
      <c r="A32" t="s">
        <v>41</v>
      </c>
      <c r="B32" t="e" vm="62">
        <v>#VALUE!</v>
      </c>
      <c r="D32" t="str" cm="1">
        <f t="array" ref="D32">_FV(B32,"Ticker symbol",TRUE)</f>
        <v>QAT</v>
      </c>
      <c r="E32" cm="1">
        <f t="array" ref="E32">_FV(B32,"Price")</f>
        <v>17.440000000000001</v>
      </c>
      <c r="F32" s="1" cm="1">
        <f t="array" ref="F32">_FV(B32,"Change (%)",TRUE)</f>
        <v>3.0123999999999998E-2</v>
      </c>
      <c r="G32" s="2" cm="1">
        <f t="array" ref="G32">_FV(B32,"52 week high",TRUE)</f>
        <v>22.196400000000001</v>
      </c>
      <c r="H32" s="2" cm="1">
        <f t="array" ref="H32">_FV(B32,"52 week low",TRUE)</f>
        <v>15.66</v>
      </c>
      <c r="I32" s="3" cm="1">
        <f t="array" ref="I32">_FV(B32,"Market cap",TRUE)/1000000</f>
        <v>65.891727099999997</v>
      </c>
      <c r="J32" s="14" cm="1">
        <f t="array" ref="J32">_FV(B32,"Volume")</f>
        <v>1505</v>
      </c>
      <c r="K32" s="14" cm="1">
        <f t="array" ref="K32">_FV(B32,"Volume average",TRUE)</f>
        <v>17935</v>
      </c>
      <c r="L32" s="28">
        <f t="shared" si="0"/>
        <v>0.31278640000000002</v>
      </c>
      <c r="P32" s="7">
        <f t="shared" si="1"/>
        <v>8.3914134374128799E-2</v>
      </c>
      <c r="Q32" s="7">
        <f t="shared" si="2"/>
        <v>0.2727293577981651</v>
      </c>
      <c r="R32" s="7">
        <f t="shared" si="3"/>
        <v>0.11366538952745864</v>
      </c>
      <c r="S32" s="16">
        <f t="shared" si="4"/>
        <v>44929</v>
      </c>
      <c r="T32" cm="1" vm="2">
        <f t="array" aca="1" ref="T32:U32" ca="1">_xlfn.STOCKHISTORY(B32,S32,S32,0,0 )</f>
        <v>44929</v>
      </c>
      <c r="U32" s="17" vm="63">
        <f ca="1"/>
        <v>18.63</v>
      </c>
      <c r="V32" s="7">
        <f t="shared" ca="1" si="5"/>
        <v>-6.3875469672570961E-2</v>
      </c>
    </row>
    <row r="33" spans="1:22" x14ac:dyDescent="0.25">
      <c r="A33" t="s">
        <v>108</v>
      </c>
      <c r="B33" t="e" vm="64">
        <v>#VALUE!</v>
      </c>
      <c r="D33" t="str" cm="1">
        <f t="array" ref="D33">_FV(B33,"Ticker symbol",TRUE)</f>
        <v>EWS</v>
      </c>
      <c r="E33" cm="1">
        <f t="array" ref="E33">_FV(B33,"Price")</f>
        <v>18.395</v>
      </c>
      <c r="F33" s="1" cm="1">
        <f t="array" ref="F33">_FV(B33,"Change (%)",TRUE)</f>
        <v>6.2909999999999997E-3</v>
      </c>
      <c r="G33" s="2" cm="1">
        <f t="array" ref="G33">_FV(B33,"52 week high",TRUE)</f>
        <v>20.54</v>
      </c>
      <c r="H33" s="2" cm="1">
        <f t="array" ref="H33">_FV(B33,"52 week low",TRUE)</f>
        <v>17.22</v>
      </c>
      <c r="I33" s="3" cm="1">
        <f t="array" ref="I33">_FV(B33,"Market cap",TRUE)/1000000</f>
        <v>452.45214613000002</v>
      </c>
      <c r="J33" s="14" cm="1">
        <f t="array" ref="J33">_FV(B33,"Volume")</f>
        <v>200489</v>
      </c>
      <c r="K33" s="14" cm="1">
        <f t="array" ref="K33">_FV(B33,"Volume average",TRUE)</f>
        <v>397868</v>
      </c>
      <c r="L33" s="28">
        <f t="shared" si="0"/>
        <v>7.3187818599999996</v>
      </c>
      <c r="P33" s="7">
        <f t="shared" si="1"/>
        <v>0.50390833140639613</v>
      </c>
      <c r="Q33" s="7">
        <f t="shared" si="2"/>
        <v>0.11660777385159005</v>
      </c>
      <c r="R33" s="7">
        <f t="shared" si="3"/>
        <v>6.8234610917537797E-2</v>
      </c>
      <c r="S33" s="16">
        <f t="shared" si="4"/>
        <v>44929</v>
      </c>
      <c r="T33" cm="1" vm="2">
        <f t="array" aca="1" ref="T33:U33" ca="1">_xlfn.STOCKHISTORY(B33,S33,S33,0,0 )</f>
        <v>44929</v>
      </c>
      <c r="U33" s="17" vm="65">
        <f ca="1"/>
        <v>18.82</v>
      </c>
      <c r="V33" s="7">
        <f t="shared" ca="1" si="5"/>
        <v>-2.2582359192348633E-2</v>
      </c>
    </row>
    <row r="34" spans="1:22" x14ac:dyDescent="0.25">
      <c r="A34" t="s">
        <v>35</v>
      </c>
      <c r="B34" t="e" vm="66">
        <v>#VALUE!</v>
      </c>
      <c r="D34" t="str" cm="1">
        <f t="array" ref="D34">_FV(B34,"Ticker symbol",TRUE)</f>
        <v>EPHE</v>
      </c>
      <c r="E34" cm="1">
        <f t="array" ref="E34">_FV(B34,"Price")</f>
        <v>24.31</v>
      </c>
      <c r="F34" s="1" cm="1">
        <f t="array" ref="F34">_FV(B34,"Change (%)",TRUE)</f>
        <v>-2.4620000000000002E-3</v>
      </c>
      <c r="G34" s="2" cm="1">
        <f t="array" ref="G34">_FV(B34,"52 week high",TRUE)</f>
        <v>29.395</v>
      </c>
      <c r="H34" s="2" cm="1">
        <f t="array" ref="H34">_FV(B34,"52 week low",TRUE)</f>
        <v>23.15</v>
      </c>
      <c r="I34" s="3" cm="1">
        <f t="array" ref="I34">_FV(B34,"Market cap",TRUE)/1000000</f>
        <v>87.213907050000003</v>
      </c>
      <c r="J34" s="14" cm="1">
        <f t="array" ref="J34">_FV(B34,"Volume")</f>
        <v>10493</v>
      </c>
      <c r="K34" s="14" cm="1">
        <f t="array" ref="K34">_FV(B34,"Volume average",TRUE)</f>
        <v>33278</v>
      </c>
      <c r="L34" s="28">
        <f t="shared" si="0"/>
        <v>0.80898817999999995</v>
      </c>
      <c r="P34" s="7">
        <f t="shared" si="1"/>
        <v>0.31531342027766091</v>
      </c>
      <c r="Q34" s="7">
        <f t="shared" si="2"/>
        <v>0.20917317976141514</v>
      </c>
      <c r="R34" s="7">
        <f t="shared" si="3"/>
        <v>5.0107991360691218E-2</v>
      </c>
      <c r="S34" s="16">
        <f t="shared" si="4"/>
        <v>44929</v>
      </c>
      <c r="T34" cm="1" vm="2">
        <f t="array" aca="1" ref="T34:U34" ca="1">_xlfn.STOCKHISTORY(B34,S34,S34,0,0 )</f>
        <v>44929</v>
      </c>
      <c r="U34" s="17" vm="67">
        <f ca="1"/>
        <v>26.54</v>
      </c>
      <c r="V34" s="7">
        <f t="shared" ca="1" si="5"/>
        <v>-8.4024114544084427E-2</v>
      </c>
    </row>
    <row r="35" spans="1:22" x14ac:dyDescent="0.25">
      <c r="A35" t="s">
        <v>38</v>
      </c>
      <c r="B35" t="e" vm="68">
        <v>#VALUE!</v>
      </c>
      <c r="D35" t="str" cm="1">
        <f t="array" ref="D35">_FV(B35,"Ticker symbol",TRUE)</f>
        <v>VNM</v>
      </c>
      <c r="E35" cm="1">
        <f t="array" ref="E35">_FV(B35,"Price")</f>
        <v>12.690099999999999</v>
      </c>
      <c r="F35" s="1" cm="1">
        <f t="array" ref="F35">_FV(B35,"Change (%)",TRUE)</f>
        <v>1.3182000000000001E-2</v>
      </c>
      <c r="G35" s="2" cm="1">
        <f t="array" ref="G35">_FV(B35,"52 week high",TRUE)</f>
        <v>15.645</v>
      </c>
      <c r="H35" s="2" cm="1">
        <f t="array" ref="H35">_FV(B35,"52 week low",TRUE)</f>
        <v>10.726900000000001</v>
      </c>
      <c r="I35" s="3" cm="1">
        <f t="array" ref="I35">_FV(B35,"Market cap",TRUE)/1000000</f>
        <v>482.65668072000005</v>
      </c>
      <c r="J35" s="14" cm="1">
        <f t="array" ref="J35">_FV(B35,"Volume")</f>
        <v>147903</v>
      </c>
      <c r="K35" s="14" cm="1">
        <f t="array" ref="K35">_FV(B35,"Volume average",TRUE)</f>
        <v>678060</v>
      </c>
      <c r="L35" s="28">
        <f t="shared" si="0"/>
        <v>8.6046492059999995</v>
      </c>
      <c r="P35" s="7">
        <f t="shared" si="1"/>
        <v>0.21812671445004866</v>
      </c>
      <c r="Q35" s="7">
        <f t="shared" si="2"/>
        <v>0.23285080495819588</v>
      </c>
      <c r="R35" s="7">
        <f t="shared" si="3"/>
        <v>0.1830165285403984</v>
      </c>
      <c r="S35" s="16">
        <f t="shared" si="4"/>
        <v>44929</v>
      </c>
      <c r="T35" cm="1" vm="2">
        <f t="array" aca="1" ref="T35:U35" ca="1">_xlfn.STOCKHISTORY(B35,S35,S35,0,0 )</f>
        <v>44929</v>
      </c>
      <c r="U35" s="17" vm="69">
        <f ca="1"/>
        <v>12.31</v>
      </c>
      <c r="V35" s="7">
        <f t="shared" ca="1" si="5"/>
        <v>3.0877335499593705E-2</v>
      </c>
    </row>
    <row r="36" spans="1:22" x14ac:dyDescent="0.25">
      <c r="A36" t="s">
        <v>40</v>
      </c>
      <c r="B36" t="e" vm="70">
        <v>#VALUE!</v>
      </c>
      <c r="D36" t="str" cm="1">
        <f t="array" ref="D36">_FV(B36,"Ticker symbol",TRUE)</f>
        <v>EIS</v>
      </c>
      <c r="E36" cm="1">
        <f t="array" ref="E36">_FV(B36,"Price")</f>
        <v>49.93</v>
      </c>
      <c r="F36" s="1" cm="1">
        <f t="array" ref="F36">_FV(B36,"Change (%)",TRUE)</f>
        <v>6.2469999999999999E-3</v>
      </c>
      <c r="G36" s="2" cm="1">
        <f t="array" ref="G36">_FV(B36,"52 week high",TRUE)</f>
        <v>64.37</v>
      </c>
      <c r="H36" s="2" cm="1">
        <f t="array" ref="H36">_FV(B36,"52 week low",TRUE)</f>
        <v>44.52</v>
      </c>
      <c r="I36" s="3" cm="1">
        <f t="array" ref="I36">_FV(B36,"Market cap",TRUE)/1000000</f>
        <v>111.73664798</v>
      </c>
      <c r="J36" s="14" cm="1">
        <f t="array" ref="J36">_FV(B36,"Volume")</f>
        <v>36837</v>
      </c>
      <c r="K36" s="14" cm="1">
        <f t="array" ref="K36">_FV(B36,"Volume average",TRUE)</f>
        <v>53676</v>
      </c>
      <c r="L36" s="28">
        <f t="shared" si="0"/>
        <v>2.6800426800000001</v>
      </c>
      <c r="P36" s="7">
        <f t="shared" si="1"/>
        <v>0.68628437290409117</v>
      </c>
      <c r="Q36" s="7">
        <f t="shared" si="2"/>
        <v>0.28920488684157841</v>
      </c>
      <c r="R36" s="7">
        <f t="shared" si="3"/>
        <v>0.12151841868822988</v>
      </c>
      <c r="S36" s="16">
        <f t="shared" si="4"/>
        <v>44929</v>
      </c>
      <c r="T36" cm="1" vm="2">
        <f t="array" aca="1" ref="T36:U36" ca="1">_xlfn.STOCKHISTORY(B36,S36,S36,0,0 )</f>
        <v>44929</v>
      </c>
      <c r="U36" s="17" vm="71">
        <f ca="1"/>
        <v>56.08</v>
      </c>
      <c r="V36" s="7">
        <f t="shared" ca="1" si="5"/>
        <v>-0.10966476462196861</v>
      </c>
    </row>
    <row r="37" spans="1:22" x14ac:dyDescent="0.25">
      <c r="A37" t="s">
        <v>43</v>
      </c>
      <c r="B37" t="e" vm="72">
        <v>#VALUE!</v>
      </c>
      <c r="D37" t="str" cm="1">
        <f t="array" ref="D37">_FV(B37,"Ticker symbol",TRUE)</f>
        <v>GXG</v>
      </c>
      <c r="E37" cm="1">
        <f t="array" ref="E37">_FV(B37,"Price")</f>
        <v>21.002700000000001</v>
      </c>
      <c r="F37" s="1" cm="1">
        <f t="array" ref="F37">_FV(B37,"Change (%)",TRUE)</f>
        <v>-6.7669999999999996E-3</v>
      </c>
      <c r="G37" s="2" cm="1">
        <f t="array" ref="G37">_FV(B37,"52 week high",TRUE)</f>
        <v>23.11</v>
      </c>
      <c r="H37" s="2" cm="1">
        <f t="array" ref="H37">_FV(B37,"52 week low",TRUE)</f>
        <v>17.52</v>
      </c>
      <c r="I37" s="3" cm="1">
        <f t="array" ref="I37">_FV(B37,"Market cap",TRUE)/1000000</f>
        <v>31.611699999999999</v>
      </c>
      <c r="J37" s="14" cm="1">
        <f t="array" ref="J37">_FV(B37,"Volume")</f>
        <v>7844</v>
      </c>
      <c r="K37" s="14" cm="1">
        <f t="array" ref="K37">_FV(B37,"Volume average",TRUE)</f>
        <v>11364</v>
      </c>
      <c r="L37" s="28">
        <f t="shared" si="0"/>
        <v>0.23867468280000001</v>
      </c>
      <c r="P37" s="7">
        <f t="shared" si="1"/>
        <v>0.69024991200281594</v>
      </c>
      <c r="Q37" s="7">
        <f t="shared" si="2"/>
        <v>0.10033471886947853</v>
      </c>
      <c r="R37" s="7">
        <f t="shared" si="3"/>
        <v>0.19878424657534244</v>
      </c>
      <c r="S37" s="16">
        <f t="shared" si="4"/>
        <v>44929</v>
      </c>
      <c r="T37" cm="1" vm="2">
        <f t="array" aca="1" ref="T37:U37" ca="1">_xlfn.STOCKHISTORY(B37,S37,S37,0,0 )</f>
        <v>44929</v>
      </c>
      <c r="U37" s="17" vm="73">
        <f ca="1"/>
        <v>19.760000000000002</v>
      </c>
      <c r="V37" s="7">
        <f t="shared" ca="1" si="5"/>
        <v>6.2889676113360382E-2</v>
      </c>
    </row>
    <row r="38" spans="1:22" x14ac:dyDescent="0.25">
      <c r="A38" t="s">
        <v>48</v>
      </c>
      <c r="B38" t="e" vm="74">
        <v>#VALUE!</v>
      </c>
      <c r="D38" t="str" cm="1">
        <f t="array" ref="D38">_FV(B38,"Ticker symbol",TRUE)</f>
        <v>INDA</v>
      </c>
      <c r="E38" cm="1">
        <f t="array" ref="E38">_FV(B38,"Price")</f>
        <v>44.145000000000003</v>
      </c>
      <c r="F38" s="1" cm="1">
        <f t="array" ref="F38">_FV(B38,"Change (%)",TRUE)</f>
        <v>-1.133E-4</v>
      </c>
      <c r="G38" s="2" cm="1">
        <f t="array" ref="G38">_FV(B38,"52 week high",TRUE)</f>
        <v>45.46</v>
      </c>
      <c r="H38" s="2" cm="1">
        <f t="array" ref="H38">_FV(B38,"52 week low",TRUE)</f>
        <v>37.765000000000001</v>
      </c>
      <c r="I38" s="3" cm="1">
        <f t="array" ref="I38">_FV(B38,"Market cap",TRUE)/1000000</f>
        <v>6041.8563861099992</v>
      </c>
      <c r="J38" s="14" cm="1">
        <f t="array" ref="J38">_FV(B38,"Volume")</f>
        <v>2552647</v>
      </c>
      <c r="K38" s="14" cm="1">
        <f t="array" ref="K38">_FV(B38,"Volume average",TRUE)</f>
        <v>2883656</v>
      </c>
      <c r="L38" s="28">
        <f t="shared" si="0"/>
        <v>127.29899412</v>
      </c>
      <c r="P38" s="7">
        <f t="shared" si="1"/>
        <v>0.88521203638714185</v>
      </c>
      <c r="Q38" s="7">
        <f t="shared" si="2"/>
        <v>2.978819798391652E-2</v>
      </c>
      <c r="R38" s="7">
        <f t="shared" si="3"/>
        <v>0.16893949424069921</v>
      </c>
      <c r="S38" s="16">
        <f t="shared" si="4"/>
        <v>44929</v>
      </c>
      <c r="T38" cm="1" vm="2">
        <f t="array" aca="1" ref="T38:U38" ca="1">_xlfn.STOCKHISTORY(B38,S38,S38,0,0 )</f>
        <v>44929</v>
      </c>
      <c r="U38" s="17" vm="75">
        <f ca="1"/>
        <v>41.9</v>
      </c>
      <c r="V38" s="7">
        <f t="shared" ca="1" si="5"/>
        <v>5.3579952267303277E-2</v>
      </c>
    </row>
    <row r="39" spans="1:22" x14ac:dyDescent="0.25">
      <c r="A39" t="s">
        <v>49</v>
      </c>
      <c r="B39" t="e" vm="76">
        <v>#VALUE!</v>
      </c>
      <c r="D39" t="str" cm="1">
        <f t="array" ref="D39">_FV(B39,"Ticker symbol",TRUE)</f>
        <v>UAE</v>
      </c>
      <c r="E39" cm="1">
        <f t="array" ref="E39">_FV(B39,"Price")</f>
        <v>14.66</v>
      </c>
      <c r="F39" s="1" cm="1">
        <f t="array" ref="F39">_FV(B39,"Change (%)",TRUE)</f>
        <v>7.5599999999999999E-3</v>
      </c>
      <c r="G39" s="2" cm="1">
        <f t="array" ref="G39">_FV(B39,"52 week high",TRUE)</f>
        <v>16.16</v>
      </c>
      <c r="H39" s="2" cm="1">
        <f t="array" ref="H39">_FV(B39,"52 week low",TRUE)</f>
        <v>13.31</v>
      </c>
      <c r="I39" s="3" cm="1">
        <f t="array" ref="I39">_FV(B39,"Market cap",TRUE)/1000000</f>
        <v>35.044764110000003</v>
      </c>
      <c r="J39" s="14" cm="1">
        <f t="array" ref="J39">_FV(B39,"Volume")</f>
        <v>4306</v>
      </c>
      <c r="K39" s="14" cm="1">
        <f t="array" ref="K39">_FV(B39,"Volume average",TRUE)</f>
        <v>50134</v>
      </c>
      <c r="L39" s="28">
        <f t="shared" si="0"/>
        <v>0.73496444000000005</v>
      </c>
      <c r="P39" s="7">
        <f t="shared" si="1"/>
        <v>8.5889815295009372E-2</v>
      </c>
      <c r="Q39" s="7">
        <f t="shared" si="2"/>
        <v>0.10231923601637116</v>
      </c>
      <c r="R39" s="7">
        <f t="shared" si="3"/>
        <v>0.10142749812171292</v>
      </c>
      <c r="S39" s="16">
        <f t="shared" si="4"/>
        <v>44929</v>
      </c>
      <c r="T39" cm="1" vm="2">
        <f t="array" aca="1" ref="T39:U39" ca="1">_xlfn.STOCKHISTORY(B39,S39,S39,0,0 )</f>
        <v>44929</v>
      </c>
      <c r="U39" s="17" vm="77">
        <f ca="1"/>
        <v>15.09</v>
      </c>
      <c r="V39" s="7">
        <f t="shared" ca="1" si="5"/>
        <v>-2.8495692511597115E-2</v>
      </c>
    </row>
    <row r="40" spans="1:22" x14ac:dyDescent="0.25">
      <c r="A40" t="s">
        <v>42</v>
      </c>
      <c r="B40" t="e" vm="78">
        <v>#VALUE!</v>
      </c>
      <c r="D40" t="str" cm="1">
        <f t="array" ref="D40">_FV(B40,"Ticker symbol",TRUE)</f>
        <v>EWM</v>
      </c>
      <c r="E40" cm="1">
        <f t="array" ref="E40">_FV(B40,"Price")</f>
        <v>21.62</v>
      </c>
      <c r="F40" s="1" cm="1">
        <f t="array" ref="F40">_FV(B40,"Change (%)",TRUE)</f>
        <v>1.8849999999999999E-2</v>
      </c>
      <c r="G40" s="2" cm="1">
        <f t="array" ref="G40">_FV(B40,"52 week high",TRUE)</f>
        <v>24.119199999999999</v>
      </c>
      <c r="H40" s="2" cm="1">
        <f t="array" ref="H40">_FV(B40,"52 week low",TRUE)</f>
        <v>19.84</v>
      </c>
      <c r="I40" s="3" cm="1">
        <f t="array" ref="I40">_FV(B40,"Market cap",TRUE)/1000000</f>
        <v>235.84848461999999</v>
      </c>
      <c r="J40" s="14" cm="1">
        <f t="array" ref="J40">_FV(B40,"Volume")</f>
        <v>150083</v>
      </c>
      <c r="K40" s="14" cm="1">
        <f t="array" ref="K40">_FV(B40,"Volume average",TRUE)</f>
        <v>394755</v>
      </c>
      <c r="L40" s="28">
        <f t="shared" si="0"/>
        <v>8.5346031</v>
      </c>
      <c r="P40" s="7">
        <f t="shared" si="1"/>
        <v>0.38019277779888794</v>
      </c>
      <c r="Q40" s="7">
        <f t="shared" si="2"/>
        <v>0.11559666975023108</v>
      </c>
      <c r="R40" s="7">
        <f t="shared" si="3"/>
        <v>8.9717741935483986E-2</v>
      </c>
      <c r="S40" s="16">
        <f t="shared" si="4"/>
        <v>44929</v>
      </c>
      <c r="T40" cm="1" vm="2">
        <f t="array" aca="1" ref="T40:U40" ca="1">_xlfn.STOCKHISTORY(B40,S40,S40,0,0 )</f>
        <v>44929</v>
      </c>
      <c r="U40" s="17" vm="79">
        <f ca="1"/>
        <v>22.58</v>
      </c>
      <c r="V40" s="7">
        <f t="shared" ca="1" si="5"/>
        <v>-4.2515500442869669E-2</v>
      </c>
    </row>
    <row r="41" spans="1:22" x14ac:dyDescent="0.25">
      <c r="A41" t="s">
        <v>44</v>
      </c>
      <c r="B41" t="e" vm="80">
        <v>#VALUE!</v>
      </c>
      <c r="D41" t="str" cm="1">
        <f t="array" ref="D41">_FV(B41,"Ticker symbol",TRUE)</f>
        <v>NORW</v>
      </c>
      <c r="E41" cm="1">
        <f t="array" ref="E41">_FV(B41,"Price")</f>
        <v>23.690999999999999</v>
      </c>
      <c r="F41" s="1" cm="1">
        <f t="array" ref="F41">_FV(B41,"Change (%)",TRUE)</f>
        <v>2.696E-3</v>
      </c>
      <c r="G41" s="2" cm="1">
        <f t="array" ref="G41">_FV(B41,"52 week high",TRUE)</f>
        <v>27.1</v>
      </c>
      <c r="H41" s="2" cm="1">
        <f t="array" ref="H41">_FV(B41,"52 week low",TRUE)</f>
        <v>22.55</v>
      </c>
      <c r="I41" s="3" cm="1">
        <f t="array" ref="I41">_FV(B41,"Market cap",TRUE)/1000000</f>
        <v>54.065399999999997</v>
      </c>
      <c r="J41" s="14" cm="1">
        <f t="array" ref="J41">_FV(B41,"Volume")</f>
        <v>1708</v>
      </c>
      <c r="K41" s="14" cm="1">
        <f t="array" ref="K41">_FV(B41,"Volume average",TRUE)</f>
        <v>8759</v>
      </c>
      <c r="L41" s="28">
        <f t="shared" si="0"/>
        <v>0.20750946899999997</v>
      </c>
      <c r="P41" s="7">
        <f t="shared" si="1"/>
        <v>0.19499942915857973</v>
      </c>
      <c r="Q41" s="7">
        <f t="shared" si="2"/>
        <v>0.1438943058545441</v>
      </c>
      <c r="R41" s="7">
        <f t="shared" si="3"/>
        <v>5.0598669623059811E-2</v>
      </c>
      <c r="S41" s="16">
        <f t="shared" si="4"/>
        <v>44929</v>
      </c>
      <c r="T41" cm="1" vm="2">
        <f t="array" aca="1" ref="T41:U41" ca="1">_xlfn.STOCKHISTORY(B41,S41,S41,0,0 )</f>
        <v>44929</v>
      </c>
      <c r="U41" s="17" vm="81">
        <f ca="1"/>
        <v>24.952500000000001</v>
      </c>
      <c r="V41" s="7">
        <f t="shared" ca="1" si="5"/>
        <v>-5.0556056507364056E-2</v>
      </c>
    </row>
    <row r="42" spans="1:22" x14ac:dyDescent="0.25">
      <c r="A42" t="s">
        <v>36</v>
      </c>
      <c r="B42" t="e" vm="82">
        <v>#VALUE!</v>
      </c>
      <c r="D42" t="str" cm="1">
        <f t="array" ref="D42">_FV(B42,"Ticker symbol",TRUE)</f>
        <v>MCHI</v>
      </c>
      <c r="E42" cm="1">
        <f t="array" ref="E42">_FV(B42,"Price")</f>
        <v>43.55</v>
      </c>
      <c r="F42" s="1" cm="1">
        <f t="array" ref="F42">_FV(B42,"Change (%)",TRUE)</f>
        <v>6.9360000000000003E-3</v>
      </c>
      <c r="G42" s="2" cm="1">
        <f t="array" ref="G42">_FV(B42,"52 week high",TRUE)</f>
        <v>55.886299999999999</v>
      </c>
      <c r="H42" s="2" cm="1">
        <f t="array" ref="H42">_FV(B42,"52 week low",TRUE)</f>
        <v>38.7333</v>
      </c>
      <c r="I42" s="3" cm="1">
        <f t="array" ref="I42">_FV(B42,"Market cap",TRUE)/1000000</f>
        <v>6928.3246738299995</v>
      </c>
      <c r="J42" s="14" cm="1">
        <f t="array" ref="J42">_FV(B42,"Volume")</f>
        <v>2757529</v>
      </c>
      <c r="K42" s="14" cm="1">
        <f t="array" ref="K42">_FV(B42,"Volume average",TRUE)</f>
        <v>3343022</v>
      </c>
      <c r="L42" s="28">
        <f t="shared" si="0"/>
        <v>145.58860809999999</v>
      </c>
      <c r="P42" s="7">
        <f t="shared" si="1"/>
        <v>0.82486115855653952</v>
      </c>
      <c r="Q42" s="7">
        <f t="shared" si="2"/>
        <v>0.28326750861079231</v>
      </c>
      <c r="R42" s="7">
        <f t="shared" si="3"/>
        <v>0.12435552870527422</v>
      </c>
      <c r="S42" s="16">
        <f t="shared" si="4"/>
        <v>44929</v>
      </c>
      <c r="T42" cm="1" vm="2">
        <f t="array" aca="1" ref="T42:U42" ca="1">_xlfn.STOCKHISTORY(B42,S42,S42,0,0 )</f>
        <v>44929</v>
      </c>
      <c r="U42" s="17" vm="83">
        <f ca="1"/>
        <v>49.11</v>
      </c>
      <c r="V42" s="7">
        <f t="shared" ca="1" si="5"/>
        <v>-0.11321523111382614</v>
      </c>
    </row>
    <row r="43" spans="1:22" x14ac:dyDescent="0.25">
      <c r="A43" t="s">
        <v>47</v>
      </c>
      <c r="B43" t="e" vm="84">
        <v>#VALUE!</v>
      </c>
      <c r="D43" t="str" cm="1">
        <f t="array" ref="D43">_FV(B43,"Ticker symbol",TRUE)</f>
        <v>EWH</v>
      </c>
      <c r="E43" cm="1">
        <f t="array" ref="E43">_FV(B43,"Price")</f>
        <v>17.5884</v>
      </c>
      <c r="F43" s="1" cm="1">
        <f t="array" ref="F43">_FV(B43,"Change (%)",TRUE)</f>
        <v>2.7589999999999997E-3</v>
      </c>
      <c r="G43" s="2" cm="1">
        <f t="array" ref="G43">_FV(B43,"52 week high",TRUE)</f>
        <v>22.65</v>
      </c>
      <c r="H43" s="2" cm="1">
        <f t="array" ref="H43">_FV(B43,"52 week low",TRUE)</f>
        <v>16.614999999999998</v>
      </c>
      <c r="I43" s="3" cm="1">
        <f t="array" ref="I43">_FV(B43,"Market cap",TRUE)/1000000</f>
        <v>580.59826525999995</v>
      </c>
      <c r="J43" s="14" cm="1">
        <f t="array" ref="J43">_FV(B43,"Volume")</f>
        <v>1004539</v>
      </c>
      <c r="K43" s="14" cm="1">
        <f t="array" ref="K43">_FV(B43,"Volume average",TRUE)</f>
        <v>2758352</v>
      </c>
      <c r="L43" s="28">
        <f t="shared" si="0"/>
        <v>48.514998316799996</v>
      </c>
      <c r="P43" s="7">
        <f t="shared" si="1"/>
        <v>0.36418085871563888</v>
      </c>
      <c r="Q43" s="7">
        <f t="shared" si="2"/>
        <v>0.28778058265675099</v>
      </c>
      <c r="R43" s="7">
        <f t="shared" si="3"/>
        <v>5.8585615407764191E-2</v>
      </c>
      <c r="S43" s="16">
        <f t="shared" si="4"/>
        <v>44929</v>
      </c>
      <c r="T43" cm="1" vm="2">
        <f t="array" aca="1" ref="T43:U43" ca="1">_xlfn.STOCKHISTORY(B43,S43,S43,0,0 )</f>
        <v>44929</v>
      </c>
      <c r="U43" s="17" vm="85">
        <f ca="1"/>
        <v>21.52</v>
      </c>
      <c r="V43" s="7">
        <f t="shared" ca="1" si="5"/>
        <v>-0.18269516728624535</v>
      </c>
    </row>
    <row r="44" spans="1:22" x14ac:dyDescent="0.25">
      <c r="A44" t="s">
        <v>46</v>
      </c>
      <c r="B44" t="e" vm="86">
        <v>#VALUE!</v>
      </c>
      <c r="D44" t="str" cm="1">
        <f t="array" ref="D44">_FV(B44,"Ticker symbol",TRUE)</f>
        <v>THD</v>
      </c>
      <c r="E44" cm="1">
        <f t="array" ref="E44">_FV(B44,"Price")</f>
        <v>62.87</v>
      </c>
      <c r="F44" s="1" cm="1">
        <f t="array" ref="F44">_FV(B44,"Change (%)",TRUE)</f>
        <v>-9.7650000000000011E-3</v>
      </c>
      <c r="G44" s="2" cm="1">
        <f t="array" ref="G44">_FV(B44,"52 week high",TRUE)</f>
        <v>80.790000000000006</v>
      </c>
      <c r="H44" s="2" cm="1">
        <f t="array" ref="H44">_FV(B44,"52 week low",TRUE)</f>
        <v>58.9</v>
      </c>
      <c r="I44" s="3" cm="1">
        <f t="array" ref="I44">_FV(B44,"Market cap",TRUE)/1000000</f>
        <v>266.97713321999998</v>
      </c>
      <c r="J44" s="14" cm="1">
        <f t="array" ref="J44">_FV(B44,"Volume")</f>
        <v>8502</v>
      </c>
      <c r="K44" s="14" cm="1">
        <f t="array" ref="K44">_FV(B44,"Volume average",TRUE)</f>
        <v>70165</v>
      </c>
      <c r="L44" s="28">
        <f t="shared" si="0"/>
        <v>4.4112735499999998</v>
      </c>
      <c r="P44" s="7">
        <f t="shared" si="1"/>
        <v>0.1211715242642343</v>
      </c>
      <c r="Q44" s="7">
        <f t="shared" si="2"/>
        <v>0.28503260696675703</v>
      </c>
      <c r="R44" s="7">
        <f t="shared" si="3"/>
        <v>6.7402376910016937E-2</v>
      </c>
      <c r="S44" s="16">
        <f t="shared" si="4"/>
        <v>44929</v>
      </c>
      <c r="T44" cm="1" vm="2">
        <f t="array" aca="1" ref="T44:U44" ca="1">_xlfn.STOCKHISTORY(B44,S44,S44,0,0 )</f>
        <v>44929</v>
      </c>
      <c r="U44" s="17" vm="87">
        <f ca="1"/>
        <v>76.09</v>
      </c>
      <c r="V44" s="7">
        <f t="shared" ca="1" si="5"/>
        <v>-0.173741621763701</v>
      </c>
    </row>
    <row r="45" spans="1:22" x14ac:dyDescent="0.25">
      <c r="A45" t="s">
        <v>45</v>
      </c>
      <c r="B45" t="e" vm="88">
        <v>#VALUE!</v>
      </c>
      <c r="D45" t="str" cm="1">
        <f t="array" ref="D45">_FV(B45,"Ticker symbol",TRUE)</f>
        <v>EZA</v>
      </c>
      <c r="E45" cm="1">
        <f t="array" ref="E45">_FV(B45,"Price")</f>
        <v>40.31</v>
      </c>
      <c r="F45" s="1" cm="1">
        <f t="array" ref="F45">_FV(B45,"Change (%)",TRUE)</f>
        <v>-5.4279999999999997E-3</v>
      </c>
      <c r="G45" s="2" cm="1">
        <f t="array" ref="G45">_FV(B45,"52 week high",TRUE)</f>
        <v>47.74</v>
      </c>
      <c r="H45" s="2" cm="1">
        <f t="array" ref="H45">_FV(B45,"52 week low",TRUE)</f>
        <v>35.76</v>
      </c>
      <c r="I45" s="3" cm="1">
        <f t="array" ref="I45">_FV(B45,"Market cap",TRUE)/1000000</f>
        <v>299.13077211000001</v>
      </c>
      <c r="J45" s="14" cm="1">
        <f t="array" ref="J45">_FV(B45,"Volume")</f>
        <v>454949</v>
      </c>
      <c r="K45" s="14" cm="1">
        <f t="array" ref="K45">_FV(B45,"Volume average",TRUE)</f>
        <v>244115</v>
      </c>
      <c r="L45" s="28">
        <f t="shared" si="0"/>
        <v>9.8402756500000006</v>
      </c>
      <c r="P45" s="7">
        <f t="shared" si="1"/>
        <v>1.8636667144583496</v>
      </c>
      <c r="Q45" s="7">
        <f t="shared" si="2"/>
        <v>0.18432150831059291</v>
      </c>
      <c r="R45" s="7">
        <f t="shared" si="3"/>
        <v>0.12723713646532442</v>
      </c>
      <c r="S45" s="16">
        <f t="shared" si="4"/>
        <v>44929</v>
      </c>
      <c r="T45" cm="1" vm="2">
        <f t="array" aca="1" ref="T45:U45" ca="1">_xlfn.STOCKHISTORY(B45,S45,S45,0,0 )</f>
        <v>44929</v>
      </c>
      <c r="U45" s="17" vm="89">
        <f ca="1"/>
        <v>43.74</v>
      </c>
      <c r="V45" s="7">
        <f t="shared" ca="1" si="5"/>
        <v>-7.8417924096936487E-2</v>
      </c>
    </row>
    <row r="46" spans="1:22" x14ac:dyDescent="0.25">
      <c r="A46" t="s">
        <v>51</v>
      </c>
      <c r="B46" t="e" vm="90">
        <v>#VALUE!</v>
      </c>
      <c r="D46" t="str" cm="1">
        <f t="array" ref="D46">_FV(B46,"Ticker symbol",TRUE)</f>
        <v>PAK</v>
      </c>
      <c r="E46" cm="1">
        <f t="array" ref="E46">_FV(B46,"Price")</f>
        <v>15.67</v>
      </c>
      <c r="F46" s="1" cm="1">
        <f t="array" ref="F46">_FV(B46,"Change (%)",TRUE)</f>
        <v>1.4857E-2</v>
      </c>
      <c r="G46" s="2" cm="1">
        <f t="array" ref="G46">_FV(B46,"52 week high",TRUE)</f>
        <v>17.39</v>
      </c>
      <c r="H46" s="2" cm="1">
        <f t="array" ref="H46">_FV(B46,"52 week low",TRUE)</f>
        <v>12</v>
      </c>
      <c r="I46" s="3" cm="1">
        <f t="array" ref="I46">_FV(B46,"Market cap",TRUE)/1000000</f>
        <v>28.747499999999999</v>
      </c>
      <c r="J46" s="14" cm="1">
        <f t="array" ref="J46">_FV(B46,"Volume")</f>
        <v>2837</v>
      </c>
      <c r="K46" s="14" cm="1">
        <f t="array" ref="K46">_FV(B46,"Volume average",TRUE)</f>
        <v>15476</v>
      </c>
      <c r="L46" s="28">
        <f t="shared" si="0"/>
        <v>0.24250892000000002</v>
      </c>
      <c r="P46" s="7">
        <f t="shared" si="1"/>
        <v>0.18331610235202894</v>
      </c>
      <c r="Q46" s="7">
        <f t="shared" si="2"/>
        <v>0.10976388002552651</v>
      </c>
      <c r="R46" s="7">
        <f t="shared" si="3"/>
        <v>0.3058333333333334</v>
      </c>
      <c r="S46" s="16">
        <f t="shared" si="4"/>
        <v>44929</v>
      </c>
      <c r="T46" cm="1" vm="2">
        <f t="array" aca="1" ref="T46:U46" ca="1">_xlfn.STOCKHISTORY(B46,S46,S46,0,0 )</f>
        <v>44929</v>
      </c>
      <c r="U46" s="17" vm="91">
        <f ca="1"/>
        <v>14.87</v>
      </c>
      <c r="V46" s="7">
        <f t="shared" ca="1" si="5"/>
        <v>5.3799596503026237E-2</v>
      </c>
    </row>
    <row r="47" spans="1:22" x14ac:dyDescent="0.25">
      <c r="A47" t="s">
        <v>50</v>
      </c>
      <c r="B47" t="e" vm="92">
        <v>#VALUE!</v>
      </c>
      <c r="D47" t="str" cm="1">
        <f t="array" ref="D47">_FV(B47,"Ticker symbol",TRUE)</f>
        <v>EGPT</v>
      </c>
      <c r="E47" cm="1">
        <f t="array" ref="E47">_FV(B47,"Price")</f>
        <v>23.5</v>
      </c>
      <c r="F47" s="1" cm="1">
        <f t="array" ref="F47">_FV(B47,"Change (%)",TRUE)</f>
        <v>-1.2605E-2</v>
      </c>
      <c r="G47" s="2" cm="1">
        <f t="array" ref="G47">_FV(B47,"52 week high",TRUE)</f>
        <v>26.27</v>
      </c>
      <c r="H47" s="2" cm="1">
        <f t="array" ref="H47">_FV(B47,"52 week low",TRUE)</f>
        <v>15.73</v>
      </c>
      <c r="I47" s="3" cm="1">
        <f t="array" ref="I47">_FV(B47,"Market cap",TRUE)/1000000</f>
        <v>20.97576149</v>
      </c>
      <c r="J47" s="14" cm="1">
        <f t="array" ref="J47">_FV(B47,"Volume")</f>
        <v>1749</v>
      </c>
      <c r="K47" s="14" cm="1">
        <f t="array" ref="K47">_FV(B47,"Volume average",TRUE)</f>
        <v>27278</v>
      </c>
      <c r="L47" s="28">
        <f t="shared" si="0"/>
        <v>0.64103299999999996</v>
      </c>
      <c r="P47" s="7">
        <f t="shared" si="1"/>
        <v>6.4117603929906883E-2</v>
      </c>
      <c r="Q47" s="7">
        <f t="shared" si="2"/>
        <v>0.11787234042553196</v>
      </c>
      <c r="R47" s="7">
        <f t="shared" si="3"/>
        <v>0.49396058486967576</v>
      </c>
      <c r="S47" s="16">
        <f t="shared" si="4"/>
        <v>44929</v>
      </c>
      <c r="T47" cm="1" vm="2">
        <f t="array" aca="1" ref="T47:U47" ca="1">_xlfn.STOCKHISTORY(B47,S47,S47,0,0 )</f>
        <v>44929</v>
      </c>
      <c r="U47" s="17" vm="93">
        <f ca="1"/>
        <v>20.8</v>
      </c>
      <c r="V47" s="7">
        <f t="shared" ca="1" si="5"/>
        <v>0.12980769230769229</v>
      </c>
    </row>
    <row r="48" spans="1:22" x14ac:dyDescent="0.25">
      <c r="A48" t="s">
        <v>52</v>
      </c>
      <c r="B48" t="e" vm="94">
        <v>#VALUE!</v>
      </c>
      <c r="D48" t="str" cm="1">
        <f t="array" ref="D48">_FV(B48,"Ticker symbol",TRUE)</f>
        <v>TUR</v>
      </c>
      <c r="E48" cm="1">
        <f t="array" ref="E48">_FV(B48,"Price")</f>
        <v>35.35</v>
      </c>
      <c r="F48" s="1" cm="1">
        <f t="array" ref="F48">_FV(B48,"Change (%)",TRUE)</f>
        <v>1.6097E-2</v>
      </c>
      <c r="G48" s="2" cm="1">
        <f t="array" ref="G48">_FV(B48,"52 week high",TRUE)</f>
        <v>39.76</v>
      </c>
      <c r="H48" s="2" cm="1">
        <f t="array" ref="H48">_FV(B48,"52 week low",TRUE)</f>
        <v>27.61</v>
      </c>
      <c r="I48" s="3" cm="1">
        <f t="array" ref="I48">_FV(B48,"Market cap",TRUE)/1000000</f>
        <v>178.31413358</v>
      </c>
      <c r="J48" s="14" cm="1">
        <f t="array" ref="J48">_FV(B48,"Volume")</f>
        <v>77804</v>
      </c>
      <c r="K48" s="14" cm="1">
        <f t="array" ref="K48">_FV(B48,"Volume average",TRUE)</f>
        <v>120476</v>
      </c>
      <c r="L48" s="28">
        <f t="shared" si="0"/>
        <v>4.2588266000000008</v>
      </c>
      <c r="P48" s="7">
        <f t="shared" si="1"/>
        <v>0.64580497360470135</v>
      </c>
      <c r="Q48" s="7">
        <f t="shared" si="2"/>
        <v>0.12475247524752464</v>
      </c>
      <c r="R48" s="7">
        <f t="shared" si="3"/>
        <v>0.28033321260412891</v>
      </c>
      <c r="S48" s="16">
        <f t="shared" si="4"/>
        <v>44929</v>
      </c>
      <c r="T48" cm="1" vm="2">
        <f t="array" aca="1" ref="T48:U48" ca="1">_xlfn.STOCKHISTORY(B48,S48,S48,0,0 )</f>
        <v>44929</v>
      </c>
      <c r="U48" s="17" vm="95">
        <f ca="1"/>
        <v>37.76</v>
      </c>
      <c r="V48" s="7">
        <f t="shared" ca="1" si="5"/>
        <v>-6.3824152542372836E-2</v>
      </c>
    </row>
    <row r="51" spans="2:22" x14ac:dyDescent="0.25">
      <c r="B51" t="s">
        <v>110</v>
      </c>
      <c r="V51" s="7">
        <f ca="1">AVERAGE(V2:V48)</f>
        <v>3.7592960653209676E-2</v>
      </c>
    </row>
    <row r="52" spans="2:22" x14ac:dyDescent="0.25">
      <c r="B52" t="s">
        <v>111</v>
      </c>
      <c r="V52" s="7">
        <f ca="1">MEDIAN(V2:V48)</f>
        <v>2.3472557818432938E-2</v>
      </c>
    </row>
    <row r="53" spans="2:22" x14ac:dyDescent="0.25">
      <c r="B53" t="s">
        <v>112</v>
      </c>
      <c r="V53" s="7">
        <f ca="1">MAX(V2:V48)</f>
        <v>0.32848620432513065</v>
      </c>
    </row>
    <row r="54" spans="2:22" x14ac:dyDescent="0.25">
      <c r="B54" t="s">
        <v>113</v>
      </c>
      <c r="V54" s="7">
        <f ca="1">MIN(V2:V48)</f>
        <v>-0.18269516728624535</v>
      </c>
    </row>
    <row r="55" spans="2:22" x14ac:dyDescent="0.25">
      <c r="B55" t="s">
        <v>114</v>
      </c>
      <c r="Q55" s="7">
        <f ca="1">V55/47</f>
        <v>0.63829787234042556</v>
      </c>
      <c r="V55" s="29">
        <f ca="1">COUNTIF(V2:V48,"&gt;0")</f>
        <v>30</v>
      </c>
    </row>
    <row r="56" spans="2:22" x14ac:dyDescent="0.25">
      <c r="B56" t="s">
        <v>115</v>
      </c>
      <c r="Q56" s="7">
        <f ca="1">V56/47</f>
        <v>0.36170212765957449</v>
      </c>
      <c r="V56" s="29">
        <f ca="1">COUNTIF(V2:V48,"&lt;0")</f>
        <v>17</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A16" sqref="A16:O1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96">
        <v>#VALUE!</v>
      </c>
      <c r="C2" s="18" cm="1">
        <f t="array" ref="C2">_FV(B2,"Price")</f>
        <v>1.0731999999999999</v>
      </c>
      <c r="D2" s="1" cm="1">
        <f t="array" ref="D2">_FV(B2,"Change (%)",TRUE)</f>
        <v>2.7959999999999997E-4</v>
      </c>
      <c r="E2" s="1">
        <f t="shared" ref="E2:E7" si="0">D2</f>
        <v>2.7959999999999997E-4</v>
      </c>
      <c r="F2" s="18" cm="1">
        <f t="array" ref="F2">_FV(B2,"52 week high",TRUE)</f>
        <v>1.1274999999999999</v>
      </c>
      <c r="G2" s="18" cm="1">
        <f t="array" ref="G2">_FV(B2,"52 week low",TRUE)</f>
        <v>0.9728</v>
      </c>
      <c r="H2" s="7">
        <f t="shared" ref="H2:H7" si="1">F2/C2-1</f>
        <v>5.0596347372344308E-2</v>
      </c>
      <c r="I2" s="7">
        <f t="shared" ref="I2:I7" si="2">C2/G2-1</f>
        <v>0.10320723684210509</v>
      </c>
      <c r="J2" s="16">
        <f>$J$1</f>
        <v>44928</v>
      </c>
      <c r="K2" s="16" cm="1" vm="97">
        <f t="array" aca="1" ref="K2:L2" ca="1">_xlfn.STOCKHISTORY(B2,J2,J2,0,0 )</f>
        <v>44928</v>
      </c>
      <c r="L2" s="18" vm="98">
        <f ca="1"/>
        <v>1.0662</v>
      </c>
      <c r="M2" s="15"/>
      <c r="N2" s="1">
        <f t="shared" ref="N2:N23" ca="1" si="3">C2/L2-1</f>
        <v>6.5653723504031092E-3</v>
      </c>
      <c r="O2" s="7">
        <f t="shared" ref="O2:O7" ca="1" si="4">N2</f>
        <v>6.5653723504031092E-3</v>
      </c>
    </row>
    <row r="3" spans="1:15" x14ac:dyDescent="0.25">
      <c r="A3" t="s">
        <v>81</v>
      </c>
      <c r="B3" t="e" vm="99">
        <v>#VALUE!</v>
      </c>
      <c r="C3" s="18" cm="1">
        <f t="array" ref="C3">_FV(B3,"Price")</f>
        <v>0.73119999999999996</v>
      </c>
      <c r="D3" s="1" cm="1">
        <f t="array" ref="D3">_FV(B3,"Change (%)",TRUE)</f>
        <v>-1.2290000000000001E-3</v>
      </c>
      <c r="E3" s="1">
        <f t="shared" si="0"/>
        <v>-1.2290000000000001E-3</v>
      </c>
      <c r="F3" s="17" cm="1">
        <f t="array" ref="F3">_FV(B3,"52 week high",TRUE)</f>
        <v>0.76380000000000003</v>
      </c>
      <c r="G3" s="17" cm="1">
        <f t="array" ref="G3">_FV(B3,"52 week low",TRUE)</f>
        <v>0.71930000000000005</v>
      </c>
      <c r="H3" s="7">
        <f t="shared" si="1"/>
        <v>4.4584245076586537E-2</v>
      </c>
      <c r="I3" s="7">
        <f t="shared" si="2"/>
        <v>1.654386208814107E-2</v>
      </c>
      <c r="J3" s="16">
        <f t="shared" ref="J3:J23" si="5">$J$1</f>
        <v>44928</v>
      </c>
      <c r="K3" s="16" cm="1" vm="97">
        <f t="array" aca="1" ref="K3:L3" ca="1">_xlfn.STOCKHISTORY(B3,J3,J3,0,0 )</f>
        <v>44928</v>
      </c>
      <c r="L3" s="18" vm="100">
        <f ca="1"/>
        <v>0.73660000000000003</v>
      </c>
      <c r="M3" s="15"/>
      <c r="N3" s="1">
        <f t="shared" ca="1" si="3"/>
        <v>-7.3309801792018625E-3</v>
      </c>
      <c r="O3" s="7">
        <f t="shared" ca="1" si="4"/>
        <v>-7.3309801792018625E-3</v>
      </c>
    </row>
    <row r="4" spans="1:15" x14ac:dyDescent="0.25">
      <c r="A4" t="s">
        <v>82</v>
      </c>
      <c r="B4" t="e" vm="101">
        <v>#VALUE!</v>
      </c>
      <c r="C4" s="18" cm="1">
        <f t="array" ref="C4">_FV(B4,"Price")</f>
        <v>0.64929999999999999</v>
      </c>
      <c r="D4" s="1" cm="1">
        <f t="array" ref="D4">_FV(B4,"Change (%)",TRUE)</f>
        <v>-2.7650000000000001E-3</v>
      </c>
      <c r="E4" s="1">
        <f t="shared" si="0"/>
        <v>-2.7650000000000001E-3</v>
      </c>
      <c r="F4" s="18" cm="1">
        <f t="array" ref="F4">_FV(B4,"52 week high",TRUE)</f>
        <v>0.7157</v>
      </c>
      <c r="G4" s="18" cm="1">
        <f t="array" ref="G4">_FV(B4,"52 week low",TRUE)</f>
        <v>0.62680000000000002</v>
      </c>
      <c r="H4" s="7">
        <f t="shared" si="1"/>
        <v>0.10226397659017405</v>
      </c>
      <c r="I4" s="7">
        <f t="shared" si="2"/>
        <v>3.5896617740906134E-2</v>
      </c>
      <c r="J4" s="16">
        <f t="shared" si="5"/>
        <v>44928</v>
      </c>
      <c r="K4" s="16" cm="1" vm="97">
        <f t="array" aca="1" ref="K4:L4" ca="1">_xlfn.STOCKHISTORY(B4,J4,J4,0,0 )</f>
        <v>44928</v>
      </c>
      <c r="L4" s="18" vm="102">
        <f ca="1"/>
        <v>0.68020000000000003</v>
      </c>
      <c r="M4" s="15"/>
      <c r="N4" s="1">
        <f t="shared" ca="1" si="3"/>
        <v>-4.5427815348426992E-2</v>
      </c>
      <c r="O4" s="7">
        <f t="shared" ca="1" si="4"/>
        <v>-4.5427815348426992E-2</v>
      </c>
    </row>
    <row r="5" spans="1:15" x14ac:dyDescent="0.25">
      <c r="A5" t="s">
        <v>83</v>
      </c>
      <c r="B5" t="e" vm="103">
        <v>#VALUE!</v>
      </c>
      <c r="C5" s="18" cm="1">
        <f t="array" ref="C5">_FV(B5,"Price")</f>
        <v>0.59730000000000005</v>
      </c>
      <c r="D5" s="1" cm="1">
        <f t="array" ref="D5">_FV(B5,"Change (%)",TRUE)</f>
        <v>-4.3340000000000002E-3</v>
      </c>
      <c r="E5" s="1">
        <f t="shared" si="0"/>
        <v>-4.3340000000000002E-3</v>
      </c>
      <c r="F5" s="17" cm="1">
        <f t="array" ref="F5">_FV(B5,"52 week high",TRUE)</f>
        <v>0.65380000000000005</v>
      </c>
      <c r="G5" s="17" cm="1">
        <f t="array" ref="G5">_FV(B5,"52 week low",TRUE)</f>
        <v>0.57379999999999998</v>
      </c>
      <c r="H5" s="7">
        <f t="shared" si="1"/>
        <v>9.4592332161392845E-2</v>
      </c>
      <c r="I5" s="7">
        <f t="shared" si="2"/>
        <v>4.0955036598117944E-2</v>
      </c>
      <c r="J5" s="16">
        <f t="shared" si="5"/>
        <v>44928</v>
      </c>
      <c r="K5" s="16" cm="1" vm="97">
        <f t="array" aca="1" ref="K5:L5" ca="1">_xlfn.STOCKHISTORY(B5,J5,J5,0,0 )</f>
        <v>44928</v>
      </c>
      <c r="L5" s="18" vm="104">
        <f ca="1"/>
        <v>0.63139999999999996</v>
      </c>
      <c r="M5" s="15"/>
      <c r="N5" s="1">
        <f t="shared" ca="1" si="3"/>
        <v>-5.4006968641114872E-2</v>
      </c>
      <c r="O5" s="7">
        <f t="shared" ca="1" si="4"/>
        <v>-5.4006968641114872E-2</v>
      </c>
    </row>
    <row r="6" spans="1:15" x14ac:dyDescent="0.25">
      <c r="A6" t="s">
        <v>64</v>
      </c>
      <c r="B6" t="e" vm="105">
        <v>#VALUE!</v>
      </c>
      <c r="C6" s="18" cm="1">
        <f t="array" ref="C6">_FV(B6,"Price")</f>
        <v>1.1132</v>
      </c>
      <c r="D6" s="1" cm="1">
        <f t="array" ref="D6">_FV(B6,"Change (%)",TRUE)</f>
        <v>9.8909999999999992E-4</v>
      </c>
      <c r="E6" s="1">
        <f t="shared" si="0"/>
        <v>9.8909999999999992E-4</v>
      </c>
      <c r="F6" s="18" cm="1">
        <f t="array" ref="F6">_FV(B6,"52 week high",TRUE)</f>
        <v>1.1692</v>
      </c>
      <c r="G6" s="18" cm="1">
        <f t="array" ref="G6">_FV(B6,"52 week low",TRUE)</f>
        <v>0.98509999999999998</v>
      </c>
      <c r="H6" s="7">
        <f t="shared" si="1"/>
        <v>5.0305425799497039E-2</v>
      </c>
      <c r="I6" s="7">
        <f t="shared" si="2"/>
        <v>0.13003755963861541</v>
      </c>
      <c r="J6" s="16">
        <f t="shared" si="5"/>
        <v>44928</v>
      </c>
      <c r="K6" s="16" cm="1" vm="97">
        <f t="array" aca="1" ref="K6:L6" ca="1">_xlfn.STOCKHISTORY(B6,J6,J6,0,0 )</f>
        <v>44928</v>
      </c>
      <c r="L6" s="18" vm="106">
        <f ca="1"/>
        <v>1.0806</v>
      </c>
      <c r="M6" s="15"/>
      <c r="N6" s="1">
        <f t="shared" ca="1" si="3"/>
        <v>3.0168424949102324E-2</v>
      </c>
      <c r="O6" s="7">
        <f t="shared" ca="1" si="4"/>
        <v>3.0168424949102324E-2</v>
      </c>
    </row>
    <row r="7" spans="1:15" x14ac:dyDescent="0.25">
      <c r="A7" s="5" t="s">
        <v>63</v>
      </c>
      <c r="B7" s="5" t="e" vm="107">
        <v>#VALUE!</v>
      </c>
      <c r="C7" s="22" cm="1">
        <f t="array" ref="C7">_FV(B7,"Price")</f>
        <v>1.2367999999999999</v>
      </c>
      <c r="D7" s="23" cm="1">
        <f t="array" ref="D7">_FV(B7,"Change (%)",TRUE)</f>
        <v>-4.8489999999999997E-4</v>
      </c>
      <c r="E7" s="23">
        <f t="shared" si="0"/>
        <v>-4.8489999999999997E-4</v>
      </c>
      <c r="F7" s="24" cm="1">
        <f t="array" ref="F7">_FV(B7,"52 week high",TRUE)</f>
        <v>1.3144</v>
      </c>
      <c r="G7" s="24" cm="1">
        <f t="array" ref="G7">_FV(B7,"52 week low",TRUE)</f>
        <v>1.1145</v>
      </c>
      <c r="H7" s="8">
        <f t="shared" si="1"/>
        <v>6.2742561448900558E-2</v>
      </c>
      <c r="I7" s="8">
        <f t="shared" si="2"/>
        <v>0.1097353073126961</v>
      </c>
      <c r="J7" s="16">
        <f t="shared" si="5"/>
        <v>44928</v>
      </c>
      <c r="K7" s="25" cm="1" vm="97">
        <f t="array" aca="1" ref="K7:L7" ca="1">_xlfn.STOCKHISTORY(B7,J7,J7,0,0 )</f>
        <v>44928</v>
      </c>
      <c r="L7" s="22" vm="108">
        <f ca="1"/>
        <v>1.2044999999999999</v>
      </c>
      <c r="M7" s="26"/>
      <c r="N7" s="23">
        <f t="shared" ca="1" si="3"/>
        <v>2.6816106268161111E-2</v>
      </c>
      <c r="O7" s="8">
        <f t="shared" ca="1" si="4"/>
        <v>2.6816106268161111E-2</v>
      </c>
    </row>
    <row r="8" spans="1:15" x14ac:dyDescent="0.25">
      <c r="A8" s="21" t="s">
        <v>65</v>
      </c>
      <c r="B8" t="e" vm="109">
        <v>#VALUE!</v>
      </c>
      <c r="C8" s="18" cm="1">
        <f t="array" ref="C8">_FV(B8,"Price")</f>
        <v>7.2694999999999999</v>
      </c>
      <c r="D8" s="1" cm="1">
        <f t="array" ref="D8">_FV(B8,"Change (%)",TRUE)</f>
        <v>-4.2459999999999998E-3</v>
      </c>
      <c r="E8" s="1">
        <f>1/(D8+1)-1</f>
        <v>4.2641053914922455E-3</v>
      </c>
      <c r="F8" s="18" cm="1">
        <f t="array" ref="F8">_FV(B8,"52 week high",TRUE)</f>
        <v>7.3498000000000001</v>
      </c>
      <c r="G8" s="18" cm="1">
        <f t="array" ref="G8">_FV(B8,"52 week low",TRUE)</f>
        <v>6.6905000000000001</v>
      </c>
      <c r="H8" s="7">
        <f t="shared" ref="H8:H14" si="6">C8/G8-1</f>
        <v>8.6540617293176858E-2</v>
      </c>
      <c r="I8" s="7">
        <f t="shared" ref="I8:I14" si="7">F8/C8-1</f>
        <v>1.1046151729830145E-2</v>
      </c>
      <c r="J8" s="16">
        <f t="shared" si="5"/>
        <v>44928</v>
      </c>
      <c r="K8" s="16" cm="1" vm="97">
        <f t="array" aca="1" ref="K8:L8" ca="1">_xlfn.STOCKHISTORY(B8,J8,J8,0,0 )</f>
        <v>44928</v>
      </c>
      <c r="L8" s="18" vm="110">
        <f ca="1"/>
        <v>6.8971999999999998</v>
      </c>
      <c r="M8" s="15"/>
      <c r="N8" s="1">
        <f t="shared" ca="1" si="3"/>
        <v>5.3978426027953441E-2</v>
      </c>
      <c r="O8" s="7">
        <f ca="1">1/(N8+1)-1</f>
        <v>-5.1213976201939682E-2</v>
      </c>
    </row>
    <row r="9" spans="1:15" x14ac:dyDescent="0.25">
      <c r="A9" s="21" t="s">
        <v>66</v>
      </c>
      <c r="B9" t="e" vm="111">
        <v>#VALUE!</v>
      </c>
      <c r="C9" s="17" cm="1">
        <f t="array" ref="C9">_FV(B9,"Price")</f>
        <v>149.87</v>
      </c>
      <c r="D9" s="1" cm="1">
        <f t="array" ref="D9">_FV(B9,"Change (%)",TRUE)</f>
        <v>3.3470000000000001E-3</v>
      </c>
      <c r="E9" s="1">
        <f>1/(D9+1)-1</f>
        <v>-3.3358349603875848E-3</v>
      </c>
      <c r="F9" s="17" cm="1">
        <f t="array" ref="F9">_FV(B9,"52 week high",TRUE)</f>
        <v>151.74</v>
      </c>
      <c r="G9" s="17" cm="1">
        <f t="array" ref="G9">_FV(B9,"52 week low",TRUE)</f>
        <v>127.21</v>
      </c>
      <c r="H9" s="7">
        <f t="shared" si="6"/>
        <v>0.17813065010612372</v>
      </c>
      <c r="I9" s="7">
        <f t="shared" si="7"/>
        <v>1.247748048308539E-2</v>
      </c>
      <c r="J9" s="16">
        <f t="shared" si="5"/>
        <v>44928</v>
      </c>
      <c r="K9" s="16" cm="1" vm="97">
        <f t="array" aca="1" ref="K9:L9" ca="1">_xlfn.STOCKHISTORY(B9,J9,J9,0,0 )</f>
        <v>44928</v>
      </c>
      <c r="L9" s="17" vm="112">
        <f ca="1"/>
        <v>130.72999999999999</v>
      </c>
      <c r="M9" s="15"/>
      <c r="N9" s="1">
        <f t="shared" ca="1" si="3"/>
        <v>0.14640862847089431</v>
      </c>
      <c r="O9" s="7">
        <f t="shared" ref="O9:O23" ca="1" si="8">1/(N9+1)-1</f>
        <v>-0.12771068259157947</v>
      </c>
    </row>
    <row r="10" spans="1:15" x14ac:dyDescent="0.25">
      <c r="A10" s="21" t="s">
        <v>67</v>
      </c>
      <c r="B10" t="e" vm="113">
        <v>#VALUE!</v>
      </c>
      <c r="C10" s="17" cm="1">
        <f t="array" ref="C10">_FV(B10,"Price")</f>
        <v>1297.53</v>
      </c>
      <c r="D10" s="1" cm="1">
        <f t="array" ref="D10">_FV(B10,"Change (%)",TRUE)</f>
        <v>-8.1789999999999988E-3</v>
      </c>
      <c r="E10" s="1">
        <f t="shared" ref="E10:E23" si="9">1/(D10+1)-1</f>
        <v>8.2464476957031518E-3</v>
      </c>
      <c r="F10" s="17" cm="1">
        <f t="array" ref="F10">_FV(B10,"52 week high",TRUE)</f>
        <v>1429.06</v>
      </c>
      <c r="G10" s="17" cm="1">
        <f t="array" ref="G10">_FV(B10,"52 week low",TRUE)</f>
        <v>1215.42</v>
      </c>
      <c r="H10" s="7">
        <f t="shared" si="6"/>
        <v>6.7556893913215177E-2</v>
      </c>
      <c r="I10" s="7">
        <f t="shared" si="7"/>
        <v>0.10136952517475506</v>
      </c>
      <c r="J10" s="16">
        <f t="shared" si="5"/>
        <v>44928</v>
      </c>
      <c r="K10" s="16" cm="1" vm="97">
        <f t="array" aca="1" ref="K10:L10" ca="1">_xlfn.STOCKHISTORY(B10,J10,J10,0,0 )</f>
        <v>44928</v>
      </c>
      <c r="L10" s="17" vm="114">
        <f ca="1"/>
        <v>1269.03</v>
      </c>
      <c r="M10" s="15"/>
      <c r="N10" s="1">
        <f t="shared" ca="1" si="3"/>
        <v>2.2458097917307018E-2</v>
      </c>
      <c r="O10" s="7">
        <f t="shared" ca="1" si="8"/>
        <v>-2.1964810062195195E-2</v>
      </c>
    </row>
    <row r="11" spans="1:15" x14ac:dyDescent="0.25">
      <c r="A11" s="21" t="s">
        <v>68</v>
      </c>
      <c r="B11" t="e" vm="115">
        <v>#VALUE!</v>
      </c>
      <c r="C11" s="19" cm="1">
        <f t="array" ref="C11">_FV(B11,"Price")</f>
        <v>32.125</v>
      </c>
      <c r="D11" s="1" cm="1">
        <f t="array" ref="D11">_FV(B11,"Change (%)",TRUE)</f>
        <v>8.4119999999999996E-4</v>
      </c>
      <c r="E11" s="1">
        <f t="shared" si="9"/>
        <v>-8.4049297730748318E-4</v>
      </c>
      <c r="F11" s="19" cm="1">
        <f t="array" ref="F11">_FV(B11,"52 week high",TRUE)</f>
        <v>32.506999999999998</v>
      </c>
      <c r="G11" s="19" cm="1">
        <f t="array" ref="G11">_FV(B11,"52 week low",TRUE)</f>
        <v>29.599</v>
      </c>
      <c r="H11" s="7">
        <f t="shared" si="6"/>
        <v>8.5340720970302986E-2</v>
      </c>
      <c r="I11" s="7">
        <f t="shared" si="7"/>
        <v>1.1891050583657581E-2</v>
      </c>
      <c r="J11" s="16">
        <f t="shared" si="5"/>
        <v>44928</v>
      </c>
      <c r="K11" s="16" cm="1" vm="97">
        <f t="array" aca="1" ref="K11:L11" ca="1">_xlfn.STOCKHISTORY(B11,J11,J11,0,0 )</f>
        <v>44928</v>
      </c>
      <c r="L11" s="19" vm="116">
        <f ca="1"/>
        <v>30.728000000000002</v>
      </c>
      <c r="M11" s="15"/>
      <c r="N11" s="1">
        <f t="shared" ca="1" si="3"/>
        <v>4.5463420984118708E-2</v>
      </c>
      <c r="O11" s="7">
        <f t="shared" ca="1" si="8"/>
        <v>-4.3486381322957235E-2</v>
      </c>
    </row>
    <row r="12" spans="1:15" x14ac:dyDescent="0.25">
      <c r="A12" s="21" t="s">
        <v>69</v>
      </c>
      <c r="B12" t="e" vm="117">
        <v>#VALUE!</v>
      </c>
      <c r="C12" s="18" cm="1">
        <f t="array" ref="C12">_FV(B12,"Price")</f>
        <v>1.3502000000000001</v>
      </c>
      <c r="D12" s="1" cm="1">
        <f t="array" ref="D12">_FV(B12,"Change (%)",TRUE)</f>
        <v>-3.101E-3</v>
      </c>
      <c r="E12" s="1">
        <f t="shared" si="9"/>
        <v>3.1106461135983476E-3</v>
      </c>
      <c r="F12" s="18" cm="1">
        <f t="array" ref="F12">_FV(B12,"52 week high",TRUE)</f>
        <v>1.4242999999999999</v>
      </c>
      <c r="G12" s="18" cm="1">
        <f t="array" ref="G12">_FV(B12,"52 week low",TRUE)</f>
        <v>1.3028</v>
      </c>
      <c r="H12" s="7">
        <f t="shared" si="6"/>
        <v>3.6383174700644894E-2</v>
      </c>
      <c r="I12" s="7">
        <f t="shared" si="7"/>
        <v>5.4880758406161911E-2</v>
      </c>
      <c r="J12" s="16">
        <f t="shared" si="5"/>
        <v>44928</v>
      </c>
      <c r="K12" s="16" cm="1" vm="97">
        <f t="array" aca="1" ref="K12:L12" ca="1">_xlfn.STOCKHISTORY(B12,J12,J12,0,0 )</f>
        <v>44928</v>
      </c>
      <c r="L12" s="18" vm="118">
        <f ca="1"/>
        <v>1.3412999999999999</v>
      </c>
      <c r="M12" s="15"/>
      <c r="N12" s="1">
        <f t="shared" ca="1" si="3"/>
        <v>6.6353537612764413E-3</v>
      </c>
      <c r="O12" s="7">
        <f t="shared" ca="1" si="8"/>
        <v>-6.5916160568805227E-3</v>
      </c>
    </row>
    <row r="13" spans="1:15" x14ac:dyDescent="0.25">
      <c r="A13" s="21" t="s">
        <v>70</v>
      </c>
      <c r="B13" t="e" vm="119">
        <v>#VALUE!</v>
      </c>
      <c r="C13" s="19" cm="1">
        <f t="array" ref="C13">_FV(B13,"Price")</f>
        <v>4.633</v>
      </c>
      <c r="D13" s="1" cm="1">
        <f t="array" ref="D13">_FV(B13,"Change (%)",TRUE)</f>
        <v>-1.9678000000000001E-2</v>
      </c>
      <c r="E13" s="1">
        <f t="shared" si="9"/>
        <v>2.0072996423624145E-2</v>
      </c>
      <c r="F13" s="19" cm="1">
        <f t="array" ref="F13">_FV(B13,"52 week high",TRUE)</f>
        <v>4.79</v>
      </c>
      <c r="G13" s="19" cm="1">
        <f t="array" ref="G13">_FV(B13,"52 week low",TRUE)</f>
        <v>4.22</v>
      </c>
      <c r="H13" s="7">
        <f t="shared" si="6"/>
        <v>9.7867298578199202E-2</v>
      </c>
      <c r="I13" s="7">
        <f t="shared" si="7"/>
        <v>3.3887330023742779E-2</v>
      </c>
      <c r="J13" s="16">
        <f t="shared" si="5"/>
        <v>44928</v>
      </c>
      <c r="K13" s="16" cm="1" vm="97">
        <f t="array" aca="1" ref="K13:L13" ca="1">_xlfn.STOCKHISTORY(B13,J13,J13,0,0 )</f>
        <v>44928</v>
      </c>
      <c r="L13" s="19" vm="120">
        <f ca="1"/>
        <v>4.4000000000000004</v>
      </c>
      <c r="M13" s="15"/>
      <c r="N13" s="1">
        <f t="shared" ca="1" si="3"/>
        <v>5.2954545454545476E-2</v>
      </c>
      <c r="O13" s="7">
        <f t="shared" ca="1" si="8"/>
        <v>-5.0291387869630944E-2</v>
      </c>
    </row>
    <row r="14" spans="1:15" x14ac:dyDescent="0.25">
      <c r="A14" s="21" t="s">
        <v>71</v>
      </c>
      <c r="B14" t="e" vm="121">
        <v>#VALUE!</v>
      </c>
      <c r="C14" s="17" cm="1">
        <f t="array" ref="C14">_FV(B14,"Price")</f>
        <v>35.39</v>
      </c>
      <c r="D14" s="1" cm="1">
        <f t="array" ref="D14">_FV(B14,"Change (%)",TRUE)</f>
        <v>-1.129E-3</v>
      </c>
      <c r="E14" s="1">
        <f t="shared" si="9"/>
        <v>1.1302760816962465E-3</v>
      </c>
      <c r="F14" s="17" cm="1">
        <f t="array" ref="F14">_FV(B14,"52 week high",TRUE)</f>
        <v>38.07</v>
      </c>
      <c r="G14" s="17" cm="1">
        <f t="array" ref="G14">_FV(B14,"52 week low",TRUE)</f>
        <v>32.56</v>
      </c>
      <c r="H14" s="7">
        <f t="shared" si="6"/>
        <v>8.6916461916461962E-2</v>
      </c>
      <c r="I14" s="7">
        <f t="shared" si="7"/>
        <v>7.5727606668550385E-2</v>
      </c>
      <c r="J14" s="16">
        <f t="shared" si="5"/>
        <v>44928</v>
      </c>
      <c r="K14" s="16" cm="1" vm="97">
        <f t="array" aca="1" ref="K14:L14" ca="1">_xlfn.STOCKHISTORY(B14,J14,J14,0,0 )</f>
        <v>44928</v>
      </c>
      <c r="L14" s="17" vm="122">
        <f ca="1"/>
        <v>34.54</v>
      </c>
      <c r="M14" s="15"/>
      <c r="N14" s="1">
        <f t="shared" ca="1" si="3"/>
        <v>2.4609148812970494E-2</v>
      </c>
      <c r="O14" s="7">
        <f t="shared" ca="1" si="8"/>
        <v>-2.4018084204577628E-2</v>
      </c>
    </row>
    <row r="15" spans="1:15" x14ac:dyDescent="0.25">
      <c r="A15" s="21" t="s">
        <v>72</v>
      </c>
      <c r="B15" t="e" vm="123">
        <v>#VALUE!</v>
      </c>
      <c r="C15" s="18" cm="1">
        <f t="array" ref="C15">_FV(B15,"Price")</f>
        <v>83.186000000000007</v>
      </c>
      <c r="D15" s="1" cm="1">
        <f t="array" ref="D15">_FV(B15,"Change (%)",TRUE)</f>
        <v>5.5329999999999995E-4</v>
      </c>
      <c r="E15" s="1">
        <f t="shared" si="9"/>
        <v>-5.5299402840403022E-4</v>
      </c>
      <c r="F15" s="18" cm="1">
        <f t="array" ref="F15">_FV(B15,"52 week high",TRUE)</f>
        <v>83.440799999999996</v>
      </c>
      <c r="G15" s="18" cm="1">
        <f t="array" ref="G15">_FV(B15,"52 week low",TRUE)</f>
        <v>80.456000000000003</v>
      </c>
      <c r="H15" s="7">
        <f t="shared" ref="H15:H23" si="10">C15/G15-1</f>
        <v>3.3931589937357121E-2</v>
      </c>
      <c r="I15" s="7">
        <f t="shared" ref="I15:I23" si="11">F15/C15-1</f>
        <v>3.0630154112469832E-3</v>
      </c>
      <c r="J15" s="16">
        <f t="shared" si="5"/>
        <v>44928</v>
      </c>
      <c r="K15" s="16" cm="1" vm="97">
        <f t="array" aca="1" ref="K15:L15" ca="1">_xlfn.STOCKHISTORY(B15,J15,J15,0,0 )</f>
        <v>44928</v>
      </c>
      <c r="L15" s="18" vm="124">
        <f ca="1"/>
        <v>82.745000000000005</v>
      </c>
      <c r="M15" s="15"/>
      <c r="N15" s="1">
        <f t="shared" ca="1" si="3"/>
        <v>5.329627167804718E-3</v>
      </c>
      <c r="O15" s="7">
        <f t="shared" ca="1" si="8"/>
        <v>-5.3013728271584792E-3</v>
      </c>
    </row>
    <row r="16" spans="1:15" x14ac:dyDescent="0.25">
      <c r="A16" s="21" t="s">
        <v>73</v>
      </c>
      <c r="B16" t="e" vm="125">
        <v>#VALUE!</v>
      </c>
      <c r="C16" s="20" cm="1">
        <f t="array" ref="C16">_FV(B16,"Price")</f>
        <v>15535</v>
      </c>
      <c r="D16" s="1" cm="1">
        <f t="array" ref="D16">_FV(B16,"Change (%)",TRUE)</f>
        <v>-1.2083E-2</v>
      </c>
      <c r="E16" s="1">
        <f t="shared" si="9"/>
        <v>1.2230784569958741E-2</v>
      </c>
      <c r="F16" s="20" cm="1">
        <f t="array" ref="F16">_FV(B16,"52 week high",TRUE)</f>
        <v>15965</v>
      </c>
      <c r="G16" s="20" cm="1">
        <f t="array" ref="G16">_FV(B16,"52 week low",TRUE)</f>
        <v>14560</v>
      </c>
      <c r="H16" s="7">
        <f t="shared" si="10"/>
        <v>6.6964285714285809E-2</v>
      </c>
      <c r="I16" s="7">
        <f t="shared" si="11"/>
        <v>2.767943353717417E-2</v>
      </c>
      <c r="J16" s="16">
        <f t="shared" si="5"/>
        <v>44928</v>
      </c>
      <c r="K16" s="16" cm="1" vm="97">
        <f t="array" aca="1" ref="K16:L16" ca="1">_xlfn.STOCKHISTORY(B16,J16,J16,0,0 )</f>
        <v>44928</v>
      </c>
      <c r="L16" s="20" vm="126">
        <f ca="1"/>
        <v>15570</v>
      </c>
      <c r="M16" s="15"/>
      <c r="N16" s="1">
        <f t="shared" ca="1" si="3"/>
        <v>-2.2479126525368764E-3</v>
      </c>
      <c r="O16" s="7">
        <f t="shared" ca="1" si="8"/>
        <v>2.2529771483745797E-3</v>
      </c>
    </row>
    <row r="17" spans="1:15" x14ac:dyDescent="0.25">
      <c r="A17" s="21" t="s">
        <v>74</v>
      </c>
      <c r="B17" t="e" vm="127">
        <v>#VALUE!</v>
      </c>
      <c r="C17" s="20" cm="1">
        <f t="array" ref="C17">_FV(B17,"Price")</f>
        <v>24335</v>
      </c>
      <c r="D17" s="1" cm="1">
        <f t="array" ref="D17">_FV(B17,"Change (%)",TRUE)</f>
        <v>-7.5449999999999996E-3</v>
      </c>
      <c r="E17" s="1">
        <f t="shared" si="9"/>
        <v>7.6023598047267882E-3</v>
      </c>
      <c r="F17" s="20" cm="1">
        <f t="array" ref="F17">_FV(B17,"52 week high",TRUE)</f>
        <v>24876</v>
      </c>
      <c r="G17" s="20" cm="1">
        <f t="array" ref="G17">_FV(B17,"52 week low",TRUE)</f>
        <v>23400</v>
      </c>
      <c r="H17" s="7">
        <f t="shared" si="10"/>
        <v>3.9957264957265037E-2</v>
      </c>
      <c r="I17" s="7">
        <f t="shared" si="11"/>
        <v>2.223135401684817E-2</v>
      </c>
      <c r="J17" s="16">
        <f t="shared" si="5"/>
        <v>44928</v>
      </c>
      <c r="K17" s="16" cm="1" vm="97">
        <f t="array" aca="1" ref="K17:L17" ca="1">_xlfn.STOCKHISTORY(B17,J17,J17,0,0 )</f>
        <v>44928</v>
      </c>
      <c r="L17" s="20" vm="128">
        <f ca="1"/>
        <v>23610</v>
      </c>
      <c r="M17" s="15"/>
      <c r="N17" s="1">
        <f t="shared" ca="1" si="3"/>
        <v>3.0707327403642459E-2</v>
      </c>
      <c r="O17" s="7">
        <f t="shared" ca="1" si="8"/>
        <v>-2.9792479967125529E-2</v>
      </c>
    </row>
    <row r="18" spans="1:15" x14ac:dyDescent="0.25">
      <c r="A18" s="21" t="s">
        <v>75</v>
      </c>
      <c r="B18" t="e" vm="129">
        <v>#VALUE!</v>
      </c>
      <c r="C18" s="19" cm="1">
        <f t="array" ref="C18">_FV(B18,"Price")</f>
        <v>55.985999999999997</v>
      </c>
      <c r="D18" s="1" cm="1">
        <f t="array" ref="D18">_FV(B18,"Change (%)",TRUE)</f>
        <v>-1.498E-3</v>
      </c>
      <c r="E18" s="1">
        <f t="shared" si="9"/>
        <v>1.5002473705612029E-3</v>
      </c>
      <c r="F18" s="19" cm="1">
        <f t="array" ref="F18">_FV(B18,"52 week high",TRUE)</f>
        <v>58.981000000000002</v>
      </c>
      <c r="G18" s="19" cm="1">
        <f t="array" ref="G18">_FV(B18,"52 week low",TRUE)</f>
        <v>53.62</v>
      </c>
      <c r="H18" s="7">
        <f t="shared" si="10"/>
        <v>4.4125326370757278E-2</v>
      </c>
      <c r="I18" s="7">
        <f t="shared" si="11"/>
        <v>5.3495516736327131E-2</v>
      </c>
      <c r="J18" s="16">
        <f t="shared" si="5"/>
        <v>44928</v>
      </c>
      <c r="K18" s="16" cm="1" vm="97">
        <f t="array" aca="1" ref="K18:L18" ca="1">_xlfn.STOCKHISTORY(B18,J18,J18,0,0 )</f>
        <v>44928</v>
      </c>
      <c r="L18" s="19" vm="130">
        <f ca="1"/>
        <v>55.7</v>
      </c>
      <c r="M18" s="15"/>
      <c r="N18" s="1">
        <f t="shared" ca="1" si="3"/>
        <v>5.1346499102333798E-3</v>
      </c>
      <c r="O18" s="7">
        <f t="shared" ca="1" si="8"/>
        <v>-5.1084199621334037E-3</v>
      </c>
    </row>
    <row r="19" spans="1:15" x14ac:dyDescent="0.25">
      <c r="A19" s="21" t="s">
        <v>76</v>
      </c>
      <c r="B19" t="e" vm="131">
        <v>#VALUE!</v>
      </c>
      <c r="C19" s="18" cm="1">
        <f t="array" ref="C19">_FV(B19,"Price")</f>
        <v>18.3017</v>
      </c>
      <c r="D19" s="1" cm="1">
        <f t="array" ref="D19">_FV(B19,"Change (%)",TRUE)</f>
        <v>2.7939999999999996E-3</v>
      </c>
      <c r="E19" s="1">
        <f t="shared" si="9"/>
        <v>-2.7862153144114776E-3</v>
      </c>
      <c r="F19" s="18" cm="1">
        <f t="array" ref="F19">_FV(B19,"52 week high",TRUE)</f>
        <v>19.916599999999999</v>
      </c>
      <c r="G19" s="18" cm="1">
        <f t="array" ref="G19">_FV(B19,"52 week low",TRUE)</f>
        <v>16.685300000000002</v>
      </c>
      <c r="H19" s="7">
        <f t="shared" si="10"/>
        <v>9.6875692975253669E-2</v>
      </c>
      <c r="I19" s="7">
        <f t="shared" si="11"/>
        <v>8.8237704694099417E-2</v>
      </c>
      <c r="J19" s="16">
        <f t="shared" si="5"/>
        <v>44928</v>
      </c>
      <c r="K19" s="16" cm="1" vm="97">
        <f t="array" aca="1" ref="K19:L19" ca="1">_xlfn.STOCKHISTORY(B19,J19,J19,0,0 )</f>
        <v>44928</v>
      </c>
      <c r="L19" s="18" vm="132">
        <f ca="1"/>
        <v>16.974299999999999</v>
      </c>
      <c r="M19" s="15"/>
      <c r="N19" s="1">
        <f t="shared" ca="1" si="3"/>
        <v>7.8200573808640206E-2</v>
      </c>
      <c r="O19" s="7">
        <f t="shared" ca="1" si="8"/>
        <v>-7.2528781479316184E-2</v>
      </c>
    </row>
    <row r="20" spans="1:15" x14ac:dyDescent="0.25">
      <c r="A20" s="21" t="s">
        <v>77</v>
      </c>
      <c r="B20" t="e" vm="133">
        <v>#VALUE!</v>
      </c>
      <c r="C20" s="18" cm="1">
        <f t="array" ref="C20">_FV(B20,"Price")</f>
        <v>4.8897000000000004</v>
      </c>
      <c r="D20" s="1" cm="1">
        <f t="array" ref="D20">_FV(B20,"Change (%)",TRUE)</f>
        <v>-2.346E-3</v>
      </c>
      <c r="E20" s="1">
        <f t="shared" si="9"/>
        <v>2.3515166580798663E-3</v>
      </c>
      <c r="F20" s="18" cm="1">
        <f t="array" ref="F20">_FV(B20,"52 week high",TRUE)</f>
        <v>5.5297000000000001</v>
      </c>
      <c r="G20" s="18" cm="1">
        <f t="array" ref="G20">_FV(B20,"52 week low",TRUE)</f>
        <v>4.694</v>
      </c>
      <c r="H20" s="7">
        <f t="shared" si="10"/>
        <v>4.1691521090754247E-2</v>
      </c>
      <c r="I20" s="7">
        <f t="shared" si="11"/>
        <v>0.13088737550360952</v>
      </c>
      <c r="J20" s="16">
        <f t="shared" si="5"/>
        <v>44928</v>
      </c>
      <c r="K20" s="16" cm="1" vm="97">
        <f t="array" aca="1" ref="K20:L20" ca="1">_xlfn.STOCKHISTORY(B20,J20,J20,0,0 )</f>
        <v>44928</v>
      </c>
      <c r="L20" s="18" vm="134">
        <f ca="1"/>
        <v>5.3632999999999997</v>
      </c>
      <c r="M20" s="15"/>
      <c r="N20" s="1">
        <f t="shared" ca="1" si="3"/>
        <v>-8.8303842783360897E-2</v>
      </c>
      <c r="O20" s="7">
        <f t="shared" ca="1" si="8"/>
        <v>9.6856657872671059E-2</v>
      </c>
    </row>
    <row r="21" spans="1:15" x14ac:dyDescent="0.25">
      <c r="A21" s="21" t="s">
        <v>78</v>
      </c>
      <c r="B21" t="e" vm="135">
        <v>#VALUE!</v>
      </c>
      <c r="C21" s="18" cm="1">
        <f t="array" ref="C21">_FV(B21,"Price")</f>
        <v>92.645499999999998</v>
      </c>
      <c r="D21" s="1" cm="1">
        <f t="array" ref="D21">_FV(B21,"Change (%)",TRUE)</f>
        <v>-2.1540000000000001E-3</v>
      </c>
      <c r="E21" s="1">
        <f t="shared" si="9"/>
        <v>2.158649731521578E-3</v>
      </c>
      <c r="F21" s="18" cm="1">
        <f t="array" ref="F21">_FV(B21,"52 week high",TRUE)</f>
        <v>102.57</v>
      </c>
      <c r="G21" s="18" cm="1">
        <f t="array" ref="G21">_FV(B21,"52 week low",TRUE)</f>
        <v>58.529000000000003</v>
      </c>
      <c r="H21" s="7">
        <f t="shared" si="10"/>
        <v>0.58289907567188903</v>
      </c>
      <c r="I21" s="7">
        <f t="shared" si="11"/>
        <v>0.10712338969512825</v>
      </c>
      <c r="J21" s="16">
        <f t="shared" si="5"/>
        <v>44928</v>
      </c>
      <c r="K21" s="16" cm="1" vm="97">
        <f t="array" aca="1" ref="K21:L21" ca="1">_xlfn.STOCKHISTORY(B21,J21,J21,0,0 )</f>
        <v>44928</v>
      </c>
      <c r="L21" s="18" vm="136">
        <f ca="1"/>
        <v>70.995500000000007</v>
      </c>
      <c r="M21" s="15"/>
      <c r="N21" s="1">
        <f t="shared" ca="1" si="3"/>
        <v>0.304948905212302</v>
      </c>
      <c r="O21" s="7">
        <f t="shared" ca="1" si="8"/>
        <v>-0.23368647155015609</v>
      </c>
    </row>
    <row r="22" spans="1:15" x14ac:dyDescent="0.25">
      <c r="A22" s="21" t="s">
        <v>79</v>
      </c>
      <c r="B22" t="e" vm="137">
        <v>#VALUE!</v>
      </c>
      <c r="C22" s="18" cm="1">
        <f t="array" ref="C22">_FV(B22,"Price")</f>
        <v>28.433</v>
      </c>
      <c r="D22" s="1" cm="1">
        <f t="array" ref="D22">_FV(B22,"Change (%)",TRUE)</f>
        <v>1.9559999999999998E-3</v>
      </c>
      <c r="E22" s="1">
        <f t="shared" si="9"/>
        <v>-1.9521815329216485E-3</v>
      </c>
      <c r="F22" s="18" cm="1">
        <f t="array" ref="F22">_FV(B22,"52 week high",TRUE)</f>
        <v>28.581900000000001</v>
      </c>
      <c r="G22" s="18" cm="1">
        <f t="array" ref="G22">_FV(B22,"52 week low",TRUE)</f>
        <v>18.283000000000001</v>
      </c>
      <c r="H22" s="7">
        <f t="shared" si="10"/>
        <v>0.55516053164141543</v>
      </c>
      <c r="I22" s="7">
        <f t="shared" si="11"/>
        <v>5.2368726479794514E-3</v>
      </c>
      <c r="J22" s="16">
        <f t="shared" si="5"/>
        <v>44928</v>
      </c>
      <c r="K22" s="16" cm="1" vm="97">
        <f t="array" aca="1" ref="K22:L22" ca="1">_xlfn.STOCKHISTORY(B22,J22,J22,0,0 )</f>
        <v>44928</v>
      </c>
      <c r="L22" s="18" vm="138">
        <f ca="1"/>
        <v>18.712</v>
      </c>
      <c r="M22" s="15"/>
      <c r="N22" s="1">
        <f t="shared" ca="1" si="3"/>
        <v>0.51950619923044039</v>
      </c>
      <c r="O22" s="7">
        <f t="shared" ca="1" si="8"/>
        <v>-0.34189146414377658</v>
      </c>
    </row>
    <row r="23" spans="1:15" x14ac:dyDescent="0.25">
      <c r="A23" s="21" t="s">
        <v>80</v>
      </c>
      <c r="B23" t="e" vm="139">
        <v>#VALUE!</v>
      </c>
      <c r="C23" s="17" cm="1">
        <f t="array" ref="C23">_FV(B23,"Price")</f>
        <v>284</v>
      </c>
      <c r="D23" s="1" cm="1">
        <f t="array" ref="D23">_FV(B23,"Change (%)",TRUE)</f>
        <v>0</v>
      </c>
      <c r="E23" s="1">
        <f t="shared" si="9"/>
        <v>0</v>
      </c>
      <c r="F23" s="17" cm="1">
        <f t="array" ref="F23">_FV(B23,"52 week high",TRUE)</f>
        <v>307.75</v>
      </c>
      <c r="G23" s="17" cm="1">
        <f t="array" ref="G23">_FV(B23,"52 week low",TRUE)</f>
        <v>219.75</v>
      </c>
      <c r="H23" s="7">
        <f t="shared" si="10"/>
        <v>0.29237770193401591</v>
      </c>
      <c r="I23" s="7">
        <f t="shared" si="11"/>
        <v>8.3626760563380254E-2</v>
      </c>
      <c r="J23" s="16">
        <f t="shared" si="5"/>
        <v>44928</v>
      </c>
      <c r="K23" s="16" cm="1" vm="97">
        <f t="array" aca="1" ref="K23:L23" ca="1">_xlfn.STOCKHISTORY(B23,J23,J23,0,0 )</f>
        <v>44928</v>
      </c>
      <c r="L23" s="17" vm="140">
        <f ca="1"/>
        <v>226.4</v>
      </c>
      <c r="M23" s="15"/>
      <c r="N23" s="1">
        <f t="shared" ca="1" si="3"/>
        <v>0.25441696113074208</v>
      </c>
      <c r="O23" s="7">
        <f t="shared" ca="1" si="8"/>
        <v>-0.20281690140845077</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3"/>
  <sheetViews>
    <sheetView zoomScale="85" zoomScaleNormal="85" workbookViewId="0">
      <pane ySplit="1" topLeftCell="A11" activePane="bottomLeft" state="frozen"/>
      <selection activeCell="G1" sqref="G1"/>
      <selection pane="bottomLeft" activeCell="L15" sqref="L15"/>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41">
        <v>#VALUE!</v>
      </c>
      <c r="D2" t="str" cm="1">
        <f t="array" ref="D2">_FV(B2,"Ticker symbol",TRUE)</f>
        <v>SHY</v>
      </c>
      <c r="E2" cm="1">
        <f t="array" ref="E2">_FV(B2,"Price")</f>
        <v>81.110900000000001</v>
      </c>
      <c r="F2" s="1" cm="1">
        <f t="array" ref="F2">_FV(B2,"Change (%)",TRUE)</f>
        <v>-1.2199999999999999E-3</v>
      </c>
      <c r="G2" s="2" cm="1">
        <f t="array" ref="G2">_FV(B2,"52 week high",TRUE)</f>
        <v>82.74</v>
      </c>
      <c r="H2" s="2" cm="1">
        <f t="array" ref="H2">_FV(B2,"52 week low",TRUE)</f>
        <v>80.48</v>
      </c>
      <c r="I2" s="3" cm="1">
        <f t="array" ref="I2">_FV(B2,"Market cap",TRUE)/1000000</f>
        <v>27038.601703790002</v>
      </c>
      <c r="J2" s="14" cm="1">
        <f t="array" ref="J2">_FV(B2,"Volume")</f>
        <v>2495974</v>
      </c>
      <c r="K2" s="14" cm="1">
        <f t="array" ref="K2">_FV(B2,"Volume average",TRUE)</f>
        <v>5306460</v>
      </c>
      <c r="L2" s="3">
        <f t="shared" ref="L2:L7" si="0">K2*E2/1000000</f>
        <v>430.41174641400005</v>
      </c>
      <c r="P2" s="7">
        <f t="shared" ref="P2:P7" si="1">J2/K2</f>
        <v>0.47036517753832119</v>
      </c>
      <c r="Q2" s="7">
        <f t="shared" ref="Q2:Q7" si="2">G2/E2-1</f>
        <v>2.0084846796176503E-2</v>
      </c>
      <c r="R2" s="7">
        <f t="shared" ref="R2:R7" si="3">E2/H2-1</f>
        <v>7.8392147117296584E-3</v>
      </c>
      <c r="S2" s="16">
        <f>$S$1</f>
        <v>44929</v>
      </c>
      <c r="T2" cm="1" vm="2">
        <f t="array" aca="1" ref="T2:U2" ca="1">_xlfn.STOCKHISTORY(B2,S2,S2,0,0 )</f>
        <v>44929</v>
      </c>
      <c r="U2" s="17" vm="142">
        <f ca="1"/>
        <v>81.239999999999995</v>
      </c>
      <c r="V2" s="7">
        <f t="shared" ref="V2:V7" ca="1" si="4">E2/U2-1</f>
        <v>-1.5891186607581709E-3</v>
      </c>
      <c r="X2">
        <v>100</v>
      </c>
      <c r="AH2" s="11"/>
      <c r="AJ2" s="11"/>
      <c r="AK2" s="11" cm="1">
        <f t="array" ref="AK2">_FV(B2,"previous close",TRUE)</f>
        <v>81.209999999999994</v>
      </c>
      <c r="AL2" s="4">
        <f>AK2*X2</f>
        <v>8120.9999999999991</v>
      </c>
      <c r="AM2" s="11">
        <f>AD2-AL2</f>
        <v>-8120.9999999999991</v>
      </c>
    </row>
    <row r="3" spans="1:39" outlineLevel="1" x14ac:dyDescent="0.25">
      <c r="A3" s="20" t="s">
        <v>85</v>
      </c>
      <c r="B3" t="e" vm="143">
        <v>#VALUE!</v>
      </c>
      <c r="C3" t="str" cm="1">
        <f t="array" ref="C3">_FV(B3,"Name")</f>
        <v>iShares:3-7 Trs Bd ETF</v>
      </c>
      <c r="D3" t="str" cm="1">
        <f t="array" ref="D3">_FV(B3,"Ticker symbol",TRUE)</f>
        <v>IEI</v>
      </c>
      <c r="E3" cm="1">
        <f t="array" ref="E3">_FV(B3,"Price")</f>
        <v>113.30500000000001</v>
      </c>
      <c r="F3" s="1" cm="1">
        <f t="array" ref="F3">_FV(B3,"Change (%)",TRUE)</f>
        <v>-3.1230000000000003E-3</v>
      </c>
      <c r="G3" s="2" cm="1">
        <f t="array" ref="G3">_FV(B3,"52 week high",TRUE)</f>
        <v>119.57</v>
      </c>
      <c r="H3" s="2" cm="1">
        <f t="array" ref="H3">_FV(B3,"52 week low",TRUE)</f>
        <v>111.4494</v>
      </c>
      <c r="I3" s="3" cm="1">
        <f t="array" ref="I3">_FV(B3,"Market cap",TRUE)/1000000</f>
        <v>13416.891282750001</v>
      </c>
      <c r="J3" s="14" cm="1">
        <f t="array" ref="J3">_FV(B3,"Volume")</f>
        <v>942212</v>
      </c>
      <c r="K3" s="14" cm="1">
        <f t="array" ref="K3">_FV(B3,"Volume average",TRUE)</f>
        <v>3125036</v>
      </c>
      <c r="L3" s="3">
        <f t="shared" si="0"/>
        <v>354.08220398000003</v>
      </c>
      <c r="P3" s="7">
        <f t="shared" si="1"/>
        <v>0.30150436666969599</v>
      </c>
      <c r="Q3" s="7">
        <f t="shared" si="2"/>
        <v>5.5293235073474056E-2</v>
      </c>
      <c r="R3" s="7">
        <f t="shared" si="3"/>
        <v>1.6649708298115629E-2</v>
      </c>
      <c r="S3" s="16">
        <f t="shared" ref="S3:S14" si="5">$S$1</f>
        <v>44929</v>
      </c>
      <c r="T3" cm="1" vm="2">
        <f t="array" aca="1" ref="T3:U3" ca="1">_xlfn.STOCKHISTORY(B3,S3,S3,0,0 )</f>
        <v>44929</v>
      </c>
      <c r="U3" s="17" vm="144">
        <f ca="1"/>
        <v>115.23</v>
      </c>
      <c r="V3" s="7">
        <f t="shared" ca="1" si="4"/>
        <v>-1.6705718996788965E-2</v>
      </c>
      <c r="X3">
        <v>1</v>
      </c>
      <c r="AH3" s="11"/>
      <c r="AJ3" s="11"/>
      <c r="AK3" s="11" cm="1">
        <f t="array" ref="AK3">_FV(B3,"previous close",TRUE)</f>
        <v>113.66</v>
      </c>
      <c r="AL3" s="4">
        <f>AK3*X3</f>
        <v>113.66</v>
      </c>
      <c r="AM3" s="11">
        <f>AD3-AL3</f>
        <v>-113.66</v>
      </c>
    </row>
    <row r="4" spans="1:39" outlineLevel="1" x14ac:dyDescent="0.25">
      <c r="A4" s="20" t="s">
        <v>86</v>
      </c>
      <c r="B4" t="e" vm="145">
        <v>#VALUE!</v>
      </c>
      <c r="C4" t="str" cm="1">
        <f t="array" ref="C4">_FV(B4,"Name")</f>
        <v>iShares:7-10 Trs Bd ETF</v>
      </c>
      <c r="D4" t="str" cm="1">
        <f t="array" ref="D4">_FV(B4,"Ticker symbol",TRUE)</f>
        <v>IEF</v>
      </c>
      <c r="E4" cm="1">
        <f t="array" ref="E4">_FV(B4,"Price")</f>
        <v>91.155000000000001</v>
      </c>
      <c r="F4" s="1" cm="1">
        <f t="array" ref="F4">_FV(B4,"Change (%)",TRUE)</f>
        <v>-5.1839999999999994E-3</v>
      </c>
      <c r="G4" s="2" cm="1">
        <f t="array" ref="G4">_FV(B4,"52 week high",TRUE)</f>
        <v>100.8</v>
      </c>
      <c r="H4" s="2" cm="1">
        <f t="array" ref="H4">_FV(B4,"52 week low",TRUE)</f>
        <v>88.855000000000004</v>
      </c>
      <c r="I4" s="3" cm="1">
        <f t="array" ref="I4">_FV(B4,"Market cap",TRUE)/1000000</f>
        <v>27043.01588535</v>
      </c>
      <c r="J4" s="14" cm="1">
        <f t="array" ref="J4">_FV(B4,"Volume")</f>
        <v>5201440</v>
      </c>
      <c r="K4" s="14" cm="1">
        <f t="array" ref="K4">_FV(B4,"Volume average",TRUE)</f>
        <v>14200290</v>
      </c>
      <c r="L4" s="3">
        <f t="shared" si="0"/>
        <v>1294.4274349500001</v>
      </c>
      <c r="P4" s="7">
        <f t="shared" si="1"/>
        <v>0.36629111095618472</v>
      </c>
      <c r="Q4" s="7">
        <f t="shared" si="2"/>
        <v>0.10580878723054132</v>
      </c>
      <c r="R4" s="7">
        <f t="shared" si="3"/>
        <v>2.5884868606156131E-2</v>
      </c>
      <c r="S4" s="16">
        <f t="shared" si="5"/>
        <v>44929</v>
      </c>
      <c r="T4" cm="1" vm="2">
        <f t="array" aca="1" ref="T4:U4" ca="1">_xlfn.STOCKHISTORY(B4,S4,S4,0,0 )</f>
        <v>44929</v>
      </c>
      <c r="U4" s="17" vm="146">
        <f ca="1"/>
        <v>96.53</v>
      </c>
      <c r="V4" s="7">
        <f t="shared" ca="1" si="4"/>
        <v>-5.5682171345695641E-2</v>
      </c>
      <c r="X4">
        <v>1</v>
      </c>
      <c r="AH4" s="11"/>
      <c r="AJ4" s="11"/>
      <c r="AK4" s="11" cm="1">
        <f t="array" ref="AK4">_FV(B4,"previous close",TRUE)</f>
        <v>91.63</v>
      </c>
      <c r="AL4" s="4">
        <f>AK4*X4</f>
        <v>91.63</v>
      </c>
      <c r="AM4" s="11">
        <f>AD4-AL4</f>
        <v>-91.63</v>
      </c>
    </row>
    <row r="5" spans="1:39" outlineLevel="1" x14ac:dyDescent="0.25">
      <c r="A5" s="20" t="s">
        <v>87</v>
      </c>
      <c r="B5" t="e" vm="147">
        <v>#VALUE!</v>
      </c>
      <c r="C5" t="str" cm="1">
        <f t="array" ref="C5">_FV(B5,"Name")</f>
        <v>iShares:20+ Trs Bd ETF</v>
      </c>
      <c r="D5" t="str" cm="1">
        <f t="array" ref="D5">_FV(B5,"Ticker symbol",TRUE)</f>
        <v>TLT</v>
      </c>
      <c r="E5" cm="1">
        <f t="array" ref="E5">_FV(B5,"Price")</f>
        <v>86.855000000000004</v>
      </c>
      <c r="F5" s="1" cm="1">
        <f t="array" ref="F5">_FV(B5,"Change (%)",TRUE)</f>
        <v>-8.8439999999999994E-3</v>
      </c>
      <c r="G5" s="2" cm="1">
        <f t="array" ref="G5">_FV(B5,"52 week high",TRUE)</f>
        <v>109.68</v>
      </c>
      <c r="H5" s="2" cm="1">
        <f t="array" ref="H5">_FV(B5,"52 week low",TRUE)</f>
        <v>82.42</v>
      </c>
      <c r="I5" s="3" cm="1">
        <f t="array" ref="I5">_FV(B5,"Market cap",TRUE)/1000000</f>
        <v>39573.615259160004</v>
      </c>
      <c r="J5" s="14" cm="1">
        <f t="array" ref="J5">_FV(B5,"Volume")</f>
        <v>20770299</v>
      </c>
      <c r="K5" s="14" cm="1">
        <f t="array" ref="K5">_FV(B5,"Volume average",TRUE)</f>
        <v>55265537</v>
      </c>
      <c r="L5" s="3">
        <f t="shared" si="0"/>
        <v>4800.088216135</v>
      </c>
      <c r="P5" s="7">
        <f t="shared" si="1"/>
        <v>0.37582732616892872</v>
      </c>
      <c r="Q5" s="7">
        <f t="shared" si="2"/>
        <v>0.26279431235967987</v>
      </c>
      <c r="R5" s="7">
        <f t="shared" si="3"/>
        <v>5.3809754913855867E-2</v>
      </c>
      <c r="S5" s="16">
        <f t="shared" si="5"/>
        <v>44929</v>
      </c>
      <c r="T5" cm="1" vm="2">
        <f t="array" aca="1" ref="T5:U5" ca="1">_xlfn.STOCKHISTORY(B5,S5,S5,0,0 )</f>
        <v>44929</v>
      </c>
      <c r="U5" s="17" vm="148">
        <f ca="1"/>
        <v>101.46</v>
      </c>
      <c r="V5" s="7">
        <f t="shared" ca="1" si="4"/>
        <v>-0.14394835403114514</v>
      </c>
      <c r="X5">
        <v>1</v>
      </c>
      <c r="AH5" s="11"/>
      <c r="AJ5" s="11"/>
      <c r="AK5" s="11" cm="1">
        <f t="array" ref="AK5">_FV(B5,"previous close",TRUE)</f>
        <v>87.63</v>
      </c>
      <c r="AL5" s="4">
        <f>AK5*X5</f>
        <v>87.63</v>
      </c>
      <c r="AM5" s="11">
        <f>AD5-AL5</f>
        <v>-87.63</v>
      </c>
    </row>
    <row r="6" spans="1:39" outlineLevel="1" x14ac:dyDescent="0.25">
      <c r="A6" s="20" t="s">
        <v>90</v>
      </c>
      <c r="B6" t="e" vm="149">
        <v>#VALUE!</v>
      </c>
      <c r="C6" t="str" cm="1">
        <f t="array" ref="C6">_FV(B6,"Name")</f>
        <v>iShares:US Treasury Bond</v>
      </c>
      <c r="D6" t="str" cm="1">
        <f t="array" ref="D6">_FV(B6,"Ticker symbol",TRUE)</f>
        <v>GOVT</v>
      </c>
      <c r="E6" cm="1">
        <f t="array" ref="E6">_FV(B6,"Price")</f>
        <v>22.004999999999999</v>
      </c>
      <c r="F6" s="1" cm="1">
        <f t="array" ref="F6">_FV(B6,"Change (%)",TRUE)</f>
        <v>-3.1709999999999998E-3</v>
      </c>
      <c r="G6" s="2" cm="1">
        <f t="array" ref="G6">_FV(B6,"52 week high",TRUE)</f>
        <v>23.66</v>
      </c>
      <c r="H6" s="2" cm="1">
        <f t="array" ref="H6">_FV(B6,"52 week low",TRUE)</f>
        <v>21.59</v>
      </c>
      <c r="I6" s="3" cm="1">
        <f t="array" ref="I6">_FV(B6,"Market cap",TRUE)/1000000</f>
        <v>22636.364945990001</v>
      </c>
      <c r="J6" s="14" cm="1">
        <f t="array" ref="J6">_FV(B6,"Volume")</f>
        <v>11353122</v>
      </c>
      <c r="K6" s="14" cm="1">
        <f t="array" ref="K6">_FV(B6,"Volume average",TRUE)</f>
        <v>14194686</v>
      </c>
      <c r="L6" s="3">
        <f t="shared" si="0"/>
        <v>312.35406542999999</v>
      </c>
      <c r="P6" s="7">
        <f t="shared" si="1"/>
        <v>0.79981494483217175</v>
      </c>
      <c r="Q6" s="7">
        <f t="shared" si="2"/>
        <v>7.5210179504658026E-2</v>
      </c>
      <c r="R6" s="7">
        <f t="shared" si="3"/>
        <v>1.922186197313569E-2</v>
      </c>
      <c r="S6" s="16">
        <f t="shared" si="5"/>
        <v>44929</v>
      </c>
      <c r="T6" cm="1" vm="2">
        <f t="array" aca="1" ref="T6:U6" ca="1">_xlfn.STOCKHISTORY(B6,S6,S6,0,0 )</f>
        <v>44929</v>
      </c>
      <c r="U6" s="17" vm="150">
        <f ca="1"/>
        <v>22.84</v>
      </c>
      <c r="V6" s="7">
        <f t="shared" ca="1" si="4"/>
        <v>-3.6558669001751309E-2</v>
      </c>
      <c r="X6">
        <v>8</v>
      </c>
      <c r="AH6" s="11"/>
      <c r="AJ6" s="11"/>
      <c r="AK6" s="11" cm="1">
        <f t="array" ref="AK6">_FV(B6,"previous close",TRUE)</f>
        <v>22.074999999999999</v>
      </c>
      <c r="AL6" s="4">
        <f>AK6*X6</f>
        <v>176.6</v>
      </c>
      <c r="AM6" s="11">
        <f>AD6-AL6</f>
        <v>-176.6</v>
      </c>
    </row>
    <row r="7" spans="1:39" outlineLevel="1" x14ac:dyDescent="0.25">
      <c r="A7" s="20" t="s">
        <v>88</v>
      </c>
      <c r="B7" t="e" vm="151">
        <v>#VALUE!</v>
      </c>
      <c r="D7" t="str" cm="1">
        <f t="array" ref="D7">_FV(B7,"Ticker symbol",TRUE)</f>
        <v>AGG</v>
      </c>
      <c r="E7" cm="1">
        <f t="array" ref="E7">_FV(B7,"Price")</f>
        <v>93.765000000000001</v>
      </c>
      <c r="F7" s="1" cm="1">
        <f t="array" ref="F7">_FV(B7,"Change (%)",TRUE)</f>
        <v>-4.4060000000000002E-3</v>
      </c>
      <c r="G7" s="2" cm="1">
        <f t="array" ref="G7">_FV(B7,"52 week high",TRUE)</f>
        <v>101.15</v>
      </c>
      <c r="H7" s="2" cm="1">
        <f t="array" ref="H7">_FV(B7,"52 week low",TRUE)</f>
        <v>91.581900000000005</v>
      </c>
      <c r="I7" s="3" cm="1">
        <f t="array" ref="I7">_FV(B7,"Market cap",TRUE)/1000000</f>
        <v>88999.190755980002</v>
      </c>
      <c r="J7" s="14" cm="1">
        <f t="array" ref="J7">_FV(B7,"Volume")</f>
        <v>4681634</v>
      </c>
      <c r="K7" s="14" cm="1">
        <f t="array" ref="K7">_FV(B7,"Volume average",TRUE)</f>
        <v>10196564</v>
      </c>
      <c r="L7" s="3">
        <f t="shared" si="0"/>
        <v>956.08082346000003</v>
      </c>
      <c r="P7" s="7">
        <f t="shared" si="1"/>
        <v>0.45913839210934193</v>
      </c>
      <c r="Q7" s="7">
        <f t="shared" si="2"/>
        <v>7.8760731616274837E-2</v>
      </c>
      <c r="R7" s="7">
        <f t="shared" si="3"/>
        <v>2.3837679716188331E-2</v>
      </c>
      <c r="S7" s="16">
        <f t="shared" si="5"/>
        <v>44929</v>
      </c>
      <c r="T7" cm="1" vm="2">
        <f t="array" aca="1" ref="T7:U7" ca="1">_xlfn.STOCKHISTORY(B7,S7,S7,0,0 )</f>
        <v>44929</v>
      </c>
      <c r="U7" s="17" vm="152">
        <f ca="1"/>
        <v>97.56</v>
      </c>
      <c r="V7" s="7">
        <f t="shared" ca="1" si="4"/>
        <v>-3.889913899138997E-2</v>
      </c>
      <c r="AH7" s="11"/>
      <c r="AJ7" s="11"/>
      <c r="AK7" s="11"/>
      <c r="AM7" s="11"/>
    </row>
    <row r="8" spans="1:39" outlineLevel="1" x14ac:dyDescent="0.25">
      <c r="A8" s="30" t="s">
        <v>116</v>
      </c>
      <c r="S8" s="16"/>
      <c r="T8"/>
      <c r="AH8" s="11"/>
      <c r="AJ8" s="11"/>
      <c r="AK8" s="11"/>
      <c r="AM8" s="11"/>
    </row>
    <row r="9" spans="1:39" outlineLevel="1" x14ac:dyDescent="0.25">
      <c r="A9" s="20" t="s">
        <v>91</v>
      </c>
      <c r="B9" t="e" vm="153">
        <v>#VALUE!</v>
      </c>
      <c r="C9" t="str" cm="1">
        <f t="array" ref="C9">_FV(B9,"Name")</f>
        <v>iShares:Cr MSCI Intl DM</v>
      </c>
      <c r="D9" t="str" cm="1">
        <f t="array" ref="D9">_FV(B9,"Ticker symbol",TRUE)</f>
        <v>IDEV</v>
      </c>
      <c r="E9" cm="1">
        <f t="array" ref="E9">_FV(B9,"Price")</f>
        <v>58.545000000000002</v>
      </c>
      <c r="F9" s="1" cm="1">
        <f t="array" ref="F9">_FV(B9,"Change (%)",TRUE)</f>
        <v>-4.8440000000000002E-3</v>
      </c>
      <c r="G9" s="2" cm="1">
        <f t="array" ref="G9">_FV(B9,"52 week high",TRUE)</f>
        <v>63.2</v>
      </c>
      <c r="H9" s="2" cm="1">
        <f t="array" ref="H9">_FV(B9,"52 week low",TRUE)</f>
        <v>52.26</v>
      </c>
      <c r="I9" s="3" cm="1">
        <f t="array" ref="I9">_FV(B9,"Market cap",TRUE)/1000000</f>
        <v>10376.075187729999</v>
      </c>
      <c r="J9" s="14" cm="1">
        <f t="array" ref="J9">_FV(B9,"Volume")</f>
        <v>288765</v>
      </c>
      <c r="K9" s="14" cm="1">
        <f t="array" ref="K9">_FV(B9,"Volume average",TRUE)</f>
        <v>841739</v>
      </c>
      <c r="L9" s="3">
        <f t="shared" ref="L9:L14" si="6">K9*E9/1000000</f>
        <v>49.279609755000003</v>
      </c>
      <c r="P9" s="7">
        <f t="shared" ref="P9:P14" si="7">J9/K9</f>
        <v>0.34305764613496581</v>
      </c>
      <c r="Q9" s="7">
        <f t="shared" ref="Q9:Q14" si="8">G9/E9-1</f>
        <v>7.9511486890426086E-2</v>
      </c>
      <c r="R9" s="7">
        <f t="shared" ref="R9:R14" si="9">E9/H9-1</f>
        <v>0.12026406429391501</v>
      </c>
      <c r="S9" s="16">
        <f t="shared" si="5"/>
        <v>44929</v>
      </c>
      <c r="T9" cm="1" vm="2">
        <f t="array" aca="1" ref="T9:U9" ca="1">_xlfn.STOCKHISTORY(B9,S9,S9,0,0 )</f>
        <v>44929</v>
      </c>
      <c r="U9" s="17" vm="154">
        <f ca="1"/>
        <v>56.33</v>
      </c>
      <c r="V9" s="7">
        <f t="shared" ref="V9:V14" ca="1" si="10">E9/U9-1</f>
        <v>3.9321853364104431E-2</v>
      </c>
      <c r="X9">
        <v>1</v>
      </c>
      <c r="AH9" s="11"/>
      <c r="AJ9" s="11"/>
      <c r="AK9" s="11" cm="1">
        <f t="array" ref="AK9">_FV(B9,"previous close",TRUE)</f>
        <v>58.83</v>
      </c>
      <c r="AL9" s="4">
        <f>AK9*X9</f>
        <v>58.83</v>
      </c>
      <c r="AM9" s="11">
        <f>AD9-AL9</f>
        <v>-58.83</v>
      </c>
    </row>
    <row r="10" spans="1:39" outlineLevel="1" x14ac:dyDescent="0.25">
      <c r="A10" s="20" t="s">
        <v>92</v>
      </c>
      <c r="B10" t="e" vm="155">
        <v>#VALUE!</v>
      </c>
      <c r="C10" t="str" cm="1">
        <f t="array" ref="C10">_FV(B10,"Name")</f>
        <v>iShares:MSCI EM xChn</v>
      </c>
      <c r="D10" t="str" cm="1">
        <f t="array" ref="D10">_FV(B10,"Ticker symbol",TRUE)</f>
        <v>EMXC</v>
      </c>
      <c r="E10" cm="1">
        <f t="array" ref="E10">_FV(B10,"Price")</f>
        <v>51.13</v>
      </c>
      <c r="F10" s="1" cm="1">
        <f t="array" ref="F10">_FV(B10,"Change (%)",TRUE)</f>
        <v>8.8789999999999997E-3</v>
      </c>
      <c r="G10" s="2" cm="1">
        <f t="array" ref="G10">_FV(B10,"52 week high",TRUE)</f>
        <v>54.34</v>
      </c>
      <c r="H10" s="2" cm="1">
        <f t="array" ref="H10">_FV(B10,"52 week low",TRUE)</f>
        <v>46.47</v>
      </c>
      <c r="I10" s="3" cm="1">
        <f t="array" ref="I10">_FV(B10,"Market cap",TRUE)/1000000</f>
        <v>6660.2571082900004</v>
      </c>
      <c r="J10" s="14" cm="1">
        <f t="array" ref="J10">_FV(B10,"Volume")</f>
        <v>557793</v>
      </c>
      <c r="K10" s="14" cm="1">
        <f t="array" ref="K10">_FV(B10,"Volume average",TRUE)</f>
        <v>2370430</v>
      </c>
      <c r="L10" s="3">
        <f t="shared" si="6"/>
        <v>121.2000859</v>
      </c>
      <c r="P10" s="7">
        <f t="shared" si="7"/>
        <v>0.23531300228228633</v>
      </c>
      <c r="Q10" s="7">
        <f t="shared" si="8"/>
        <v>6.2781146098181084E-2</v>
      </c>
      <c r="R10" s="7">
        <f t="shared" si="9"/>
        <v>0.1002797503765871</v>
      </c>
      <c r="S10" s="16">
        <f t="shared" si="5"/>
        <v>44929</v>
      </c>
      <c r="T10" cm="1" vm="2">
        <f t="array" aca="1" ref="T10:U10" ca="1">_xlfn.STOCKHISTORY(B10,S10,S10,0,0 )</f>
        <v>44929</v>
      </c>
      <c r="U10" s="17" vm="156">
        <f ca="1"/>
        <v>47.42</v>
      </c>
      <c r="V10" s="7">
        <f t="shared" ca="1" si="10"/>
        <v>7.8237030788696815E-2</v>
      </c>
      <c r="X10">
        <v>1</v>
      </c>
      <c r="AH10" s="11"/>
      <c r="AJ10" s="11"/>
      <c r="AK10" s="11" cm="1">
        <f t="array" ref="AK10">_FV(B10,"previous close",TRUE)</f>
        <v>50.68</v>
      </c>
      <c r="AL10" s="4">
        <f>AK10*X10</f>
        <v>50.68</v>
      </c>
      <c r="AM10" s="11">
        <f>AD10-AL10</f>
        <v>-50.68</v>
      </c>
    </row>
    <row r="11" spans="1:39" outlineLevel="1" x14ac:dyDescent="0.25">
      <c r="A11" s="20" t="s">
        <v>93</v>
      </c>
      <c r="B11" t="e" vm="157">
        <v>#VALUE!</v>
      </c>
      <c r="C11" t="str" cm="1">
        <f t="array" ref="C11">_FV(B11,"Name")</f>
        <v>Vanguard S-C Id;ETF</v>
      </c>
      <c r="D11" t="str" cm="1">
        <f t="array" ref="D11">_FV(B11,"Ticker symbol",TRUE)</f>
        <v>VB</v>
      </c>
      <c r="E11" cm="1">
        <f t="array" ref="E11">_FV(B11,"Price")</f>
        <v>185.06</v>
      </c>
      <c r="F11" s="1" cm="1">
        <f t="array" ref="F11">_FV(B11,"Change (%)",TRUE)</f>
        <v>-1.2329000000000001E-2</v>
      </c>
      <c r="G11" s="2" cm="1">
        <f t="array" ref="G11">_FV(B11,"52 week high",TRUE)</f>
        <v>210</v>
      </c>
      <c r="H11" s="2" cm="1">
        <f t="array" ref="H11">_FV(B11,"52 week low",TRUE)</f>
        <v>174.84</v>
      </c>
      <c r="I11" s="3" cm="1">
        <f t="array" ref="I11">_FV(B11,"Market cap",TRUE)/1000000</f>
        <v>43531.619140000003</v>
      </c>
      <c r="J11" s="14" cm="1">
        <f t="array" ref="J11">_FV(B11,"Volume")</f>
        <v>319851</v>
      </c>
      <c r="K11" s="14" cm="1">
        <f t="array" ref="K11">_FV(B11,"Volume average",TRUE)</f>
        <v>741437</v>
      </c>
      <c r="L11" s="3">
        <f t="shared" si="6"/>
        <v>137.21033122</v>
      </c>
      <c r="P11" s="7">
        <f t="shared" si="7"/>
        <v>0.43139336180956711</v>
      </c>
      <c r="Q11" s="7">
        <f t="shared" si="8"/>
        <v>0.13476710256133151</v>
      </c>
      <c r="R11" s="7">
        <f t="shared" si="9"/>
        <v>5.8453443148021034E-2</v>
      </c>
      <c r="S11" s="16">
        <f t="shared" si="5"/>
        <v>44929</v>
      </c>
      <c r="T11" cm="1" vm="2">
        <f t="array" aca="1" ref="T11:U11" ca="1">_xlfn.STOCKHISTORY(B11,S11,S11,0,0 )</f>
        <v>44929</v>
      </c>
      <c r="U11" s="17" vm="158">
        <f ca="1"/>
        <v>182.5</v>
      </c>
      <c r="V11" s="7">
        <f t="shared" ca="1" si="10"/>
        <v>1.4027397260274022E-2</v>
      </c>
      <c r="X11">
        <v>1</v>
      </c>
      <c r="AH11" s="11"/>
      <c r="AJ11" s="11"/>
      <c r="AK11" s="11" cm="1">
        <f t="array" ref="AK11">_FV(B11,"previous close",TRUE)</f>
        <v>187.37</v>
      </c>
      <c r="AL11" s="4">
        <f>AK11*X11</f>
        <v>187.37</v>
      </c>
      <c r="AM11" s="11">
        <f>AD11-AL11</f>
        <v>-187.37</v>
      </c>
    </row>
    <row r="12" spans="1:39" outlineLevel="1" x14ac:dyDescent="0.25">
      <c r="A12" s="20" t="s">
        <v>94</v>
      </c>
      <c r="B12" t="e" vm="159">
        <v>#VALUE!</v>
      </c>
      <c r="C12" t="str" cm="1">
        <f t="array" ref="C12">_FV(B12,"Name")</f>
        <v>iShares:Russ 1000 Vl ETF</v>
      </c>
      <c r="D12" t="str" cm="1">
        <f t="array" ref="D12">_FV(B12,"Ticker symbol",TRUE)</f>
        <v>IWD</v>
      </c>
      <c r="E12" cm="1">
        <f t="array" ref="E12">_FV(B12,"Price")</f>
        <v>150.94999999999999</v>
      </c>
      <c r="F12" s="1" cm="1">
        <f t="array" ref="F12">_FV(B12,"Change (%)",TRUE)</f>
        <v>-5.7959999999999999E-3</v>
      </c>
      <c r="G12" s="2" cm="1">
        <f t="array" ref="G12">_FV(B12,"52 week high",TRUE)</f>
        <v>164.18</v>
      </c>
      <c r="H12" s="2" cm="1">
        <f t="array" ref="H12">_FV(B12,"52 week low",TRUE)</f>
        <v>143.34</v>
      </c>
      <c r="I12" s="3" cm="1">
        <f t="array" ref="I12">_FV(B12,"Market cap",TRUE)/1000000</f>
        <v>48007.530727780002</v>
      </c>
      <c r="J12" s="14" cm="1">
        <f t="array" ref="J12">_FV(B12,"Volume")</f>
        <v>2237018</v>
      </c>
      <c r="K12" s="14" cm="1">
        <f t="array" ref="K12">_FV(B12,"Volume average",TRUE)</f>
        <v>2460360</v>
      </c>
      <c r="L12" s="3">
        <f t="shared" si="6"/>
        <v>371.39134200000001</v>
      </c>
      <c r="P12" s="7">
        <f t="shared" si="7"/>
        <v>0.9092238534198247</v>
      </c>
      <c r="Q12" s="7">
        <f t="shared" si="8"/>
        <v>8.7644915534945467E-2</v>
      </c>
      <c r="R12" s="7">
        <f t="shared" si="9"/>
        <v>5.3090553927724216E-2</v>
      </c>
      <c r="S12" s="16">
        <f t="shared" si="5"/>
        <v>44929</v>
      </c>
      <c r="T12" cm="1" vm="2">
        <f t="array" aca="1" ref="T12:U12" ca="1">_xlfn.STOCKHISTORY(B12,S12,S12,0,0 )</f>
        <v>44929</v>
      </c>
      <c r="U12" s="17" vm="160">
        <f ca="1"/>
        <v>151.6</v>
      </c>
      <c r="V12" s="7">
        <f t="shared" ca="1" si="10"/>
        <v>-4.2875989445910756E-3</v>
      </c>
      <c r="X12">
        <v>8</v>
      </c>
      <c r="AH12" s="11"/>
      <c r="AJ12" s="11"/>
      <c r="AK12" s="11" cm="1">
        <f t="array" ref="AK12">_FV(B12,"previous close",TRUE)</f>
        <v>151.83000000000001</v>
      </c>
      <c r="AL12" s="4">
        <f>AK12*X12</f>
        <v>1214.6400000000001</v>
      </c>
      <c r="AM12" s="11">
        <f>AD12-AL12</f>
        <v>-1214.6400000000001</v>
      </c>
    </row>
    <row r="13" spans="1:39" outlineLevel="1" x14ac:dyDescent="0.25">
      <c r="A13" s="20" t="s">
        <v>95</v>
      </c>
      <c r="B13" t="e" vm="161">
        <v>#VALUE!</v>
      </c>
      <c r="C13" t="str" cm="1">
        <f t="array" ref="C13">_FV(B13,"Name")</f>
        <v>Vanguard 500 Idx;ETF</v>
      </c>
      <c r="D13" t="str" cm="1">
        <f t="array" ref="D13">_FV(B13,"Ticker symbol",TRUE)</f>
        <v>VOO</v>
      </c>
      <c r="E13" cm="1">
        <f t="array" ref="E13">_FV(B13,"Price")</f>
        <v>399.34989999999999</v>
      </c>
      <c r="F13" s="1" cm="1">
        <f t="array" ref="F13">_FV(B13,"Change (%)",TRUE)</f>
        <v>-2.2560000000000001E-4</v>
      </c>
      <c r="G13" s="2" cm="1">
        <f t="array" ref="G13">_FV(B13,"52 week high",TRUE)</f>
        <v>422.15</v>
      </c>
      <c r="H13" s="2" cm="1">
        <f t="array" ref="H13">_FV(B13,"52 week low",TRUE)</f>
        <v>343.35809999999998</v>
      </c>
      <c r="I13" s="3" cm="1">
        <f t="array" ref="I13">_FV(B13,"Market cap",TRUE)/1000000</f>
        <v>322844.57762400003</v>
      </c>
      <c r="J13" s="14" cm="1">
        <f t="array" ref="J13">_FV(B13,"Volume")</f>
        <v>2043122</v>
      </c>
      <c r="K13" s="14" cm="1">
        <f t="array" ref="K13">_FV(B13,"Volume average",TRUE)</f>
        <v>5160878</v>
      </c>
      <c r="L13" s="3">
        <f t="shared" si="6"/>
        <v>2060.9961132121998</v>
      </c>
      <c r="P13" s="7">
        <f t="shared" si="7"/>
        <v>0.39588651388387791</v>
      </c>
      <c r="Q13" s="7">
        <f t="shared" si="8"/>
        <v>5.70930404640142E-2</v>
      </c>
      <c r="R13" s="7">
        <f t="shared" si="9"/>
        <v>0.16307114933359657</v>
      </c>
      <c r="S13" s="16">
        <f t="shared" si="5"/>
        <v>44929</v>
      </c>
      <c r="T13" cm="1" vm="2">
        <f t="array" aca="1" ref="T13:U13" ca="1">_xlfn.STOCKHISTORY(B13,S13,S13,0,0 )</f>
        <v>44929</v>
      </c>
      <c r="U13" s="17" vm="162">
        <f ca="1"/>
        <v>349.99</v>
      </c>
      <c r="V13" s="7">
        <f t="shared" ca="1" si="10"/>
        <v>0.14103231520900583</v>
      </c>
      <c r="AH13" s="11"/>
      <c r="AJ13" s="11"/>
      <c r="AK13" s="11"/>
      <c r="AM13" s="11"/>
    </row>
    <row r="14" spans="1:39" x14ac:dyDescent="0.25">
      <c r="A14" s="20" t="s">
        <v>96</v>
      </c>
      <c r="B14" t="e" vm="163">
        <v>#VALUE!</v>
      </c>
      <c r="C14" t="str" cm="1">
        <f t="array" ref="C14">_FV(B14,"Name")</f>
        <v>Invesco QQQ Trust 1</v>
      </c>
      <c r="D14" t="str" cm="1">
        <f t="array" ref="D14">_FV(B14,"Ticker symbol",TRUE)</f>
        <v>QQQ</v>
      </c>
      <c r="E14" cm="1">
        <f t="array" ref="E14">_FV(B14,"Price")</f>
        <v>368.15</v>
      </c>
      <c r="F14" s="1" cm="1">
        <f t="array" ref="F14">_FV(B14,"Change (%)",TRUE)</f>
        <v>1.1969999999999999E-3</v>
      </c>
      <c r="G14" s="2" cm="1">
        <f t="array" ref="G14">_FV(B14,"52 week high",TRUE)</f>
        <v>387.98</v>
      </c>
      <c r="H14" s="2" cm="1">
        <f t="array" ref="H14">_FV(B14,"52 week low",TRUE)</f>
        <v>259.73</v>
      </c>
      <c r="I14" s="3" cm="1">
        <f t="array" ref="I14">_FV(B14,"Market cap",TRUE)/1000000</f>
        <v>196577.902687322</v>
      </c>
      <c r="J14" s="14" cm="1">
        <f t="array" ref="J14">_FV(B14,"Volume")</f>
        <v>19910355</v>
      </c>
      <c r="K14" s="14" cm="1">
        <f t="array" ref="K14">_FV(B14,"Volume average",TRUE)</f>
        <v>56367591</v>
      </c>
      <c r="L14" s="3">
        <f t="shared" si="6"/>
        <v>20751.728626649998</v>
      </c>
      <c r="P14" s="7">
        <f t="shared" si="7"/>
        <v>0.35322345068818001</v>
      </c>
      <c r="Q14" s="7">
        <f t="shared" si="8"/>
        <v>5.38639141654218E-2</v>
      </c>
      <c r="R14" s="7">
        <f t="shared" si="9"/>
        <v>0.41743348862280039</v>
      </c>
      <c r="S14" s="16">
        <f t="shared" si="5"/>
        <v>44929</v>
      </c>
      <c r="T14" cm="1" vm="2">
        <f t="array" aca="1" ref="T14:U14" ca="1">_xlfn.STOCKHISTORY(B14,S14,S14,0,0 )</f>
        <v>44929</v>
      </c>
      <c r="U14" s="17" vm="164">
        <f ca="1"/>
        <v>264.48</v>
      </c>
      <c r="V14" s="7">
        <f t="shared" ca="1" si="10"/>
        <v>0.3919767090139139</v>
      </c>
    </row>
    <row r="15" spans="1:39" x14ac:dyDescent="0.25">
      <c r="A15" s="20"/>
      <c r="S15" s="16"/>
      <c r="T15"/>
    </row>
    <row r="16" spans="1:39" x14ac:dyDescent="0.25">
      <c r="A16" s="30" t="s">
        <v>117</v>
      </c>
      <c r="S16" s="16"/>
      <c r="T16"/>
    </row>
    <row r="17" spans="1:39" outlineLevel="1" x14ac:dyDescent="0.25">
      <c r="A17" s="20" t="s">
        <v>97</v>
      </c>
      <c r="B17" t="e" vm="165">
        <v>#VALUE!</v>
      </c>
      <c r="C17" t="str" cm="1">
        <f t="array" ref="C17">_FV(B17,"Name")</f>
        <v>Vanguard EM St I;ETF</v>
      </c>
      <c r="D17" t="str" cm="1">
        <f t="array" ref="D17">_FV(B17,"Ticker symbol",TRUE)</f>
        <v>VWO</v>
      </c>
      <c r="E17" cm="1">
        <f t="array" ref="E17">_FV(B17,"Price")</f>
        <v>39.633099999999999</v>
      </c>
      <c r="F17" s="1" cm="1">
        <f t="array" ref="F17">_FV(B17,"Change (%)",TRUE)</f>
        <v>3.1159999999999998E-3</v>
      </c>
      <c r="G17" s="2" cm="1">
        <f t="array" ref="G17">_FV(B17,"52 week high",TRUE)</f>
        <v>43.215000000000003</v>
      </c>
      <c r="H17" s="2" cm="1">
        <f t="array" ref="H17">_FV(B17,"52 week low",TRUE)</f>
        <v>36.880000000000003</v>
      </c>
      <c r="I17" s="3" cm="1">
        <f t="array" ref="I17">_FV(B17,"Market cap",TRUE)/1000000</f>
        <v>70677.468915000005</v>
      </c>
      <c r="J17" s="14" cm="1">
        <f t="array" ref="J17">_FV(B17,"Volume")</f>
        <v>4127378</v>
      </c>
      <c r="K17" s="14" cm="1">
        <f t="array" ref="K17">_FV(B17,"Volume average",TRUE)</f>
        <v>10754412</v>
      </c>
      <c r="L17" s="3">
        <f t="shared" ref="L17:L23" si="11">K17*E17/1000000</f>
        <v>426.23068623719996</v>
      </c>
      <c r="P17" s="7">
        <f t="shared" ref="P17:P23" si="12">J17/K17</f>
        <v>0.38378462718370843</v>
      </c>
      <c r="Q17" s="7">
        <f t="shared" ref="Q17:Q23" si="13">G17/E17-1</f>
        <v>9.0376478246718239E-2</v>
      </c>
      <c r="R17" s="7">
        <f t="shared" ref="R17:R23" si="14">E17/H17-1</f>
        <v>7.4650216919739609E-2</v>
      </c>
      <c r="S17" s="16">
        <f t="shared" ref="S17:S23" si="15">$S$1</f>
        <v>44929</v>
      </c>
      <c r="T17" cm="1" vm="2">
        <f t="array" aca="1" ref="T17:U17" ca="1">_xlfn.STOCKHISTORY(B17,S17,S17,0,0 )</f>
        <v>44929</v>
      </c>
      <c r="U17" s="17" vm="166">
        <f ca="1"/>
        <v>39.4</v>
      </c>
      <c r="V17" s="7">
        <f t="shared" ref="V17:V23" ca="1" si="16">E17/U17-1</f>
        <v>5.9162436548223507E-3</v>
      </c>
      <c r="X17">
        <v>1</v>
      </c>
      <c r="AH17" s="11"/>
      <c r="AJ17" s="11"/>
      <c r="AK17" s="11" cm="1">
        <f t="array" ref="AK17">_FV(B17,"previous close",TRUE)</f>
        <v>39.51</v>
      </c>
      <c r="AL17" s="4">
        <f t="shared" ref="AL17:AL22" si="17">AK17*X17</f>
        <v>39.51</v>
      </c>
      <c r="AM17" s="11">
        <f t="shared" ref="AM17:AM22" si="18">AD17-AL17</f>
        <v>-39.51</v>
      </c>
    </row>
    <row r="18" spans="1:39" outlineLevel="1" x14ac:dyDescent="0.25">
      <c r="A18" s="20" t="s">
        <v>97</v>
      </c>
      <c r="B18" t="e" vm="167">
        <v>#VALUE!</v>
      </c>
      <c r="C18" t="str" cm="1">
        <f t="array" ref="C18">_FV(B18,"Name")</f>
        <v>iShares:MSCI Em Mkts</v>
      </c>
      <c r="D18" t="str" cm="1">
        <f t="array" ref="D18">_FV(B18,"Ticker symbol",TRUE)</f>
        <v>EEM</v>
      </c>
      <c r="E18" cm="1">
        <f t="array" ref="E18">_FV(B18,"Price")</f>
        <v>38.784999999999997</v>
      </c>
      <c r="F18" s="1" cm="1">
        <f t="array" ref="F18">_FV(B18,"Change (%)",TRUE)</f>
        <v>8.4499999999999992E-3</v>
      </c>
      <c r="G18" s="2" cm="1">
        <f t="array" ref="G18">_FV(B18,"52 week high",TRUE)</f>
        <v>42.53</v>
      </c>
      <c r="H18" s="2" cm="1">
        <f t="array" ref="H18">_FV(B18,"52 week low",TRUE)</f>
        <v>35.799999999999997</v>
      </c>
      <c r="I18" s="3" cm="1">
        <f t="array" ref="I18">_FV(B18,"Market cap",TRUE)/1000000</f>
        <v>16092.39517989</v>
      </c>
      <c r="J18" s="14" cm="1">
        <f t="array" ref="J18">_FV(B18,"Volume")</f>
        <v>16930017</v>
      </c>
      <c r="K18" s="14" cm="1">
        <f t="array" ref="K18">_FV(B18,"Volume average",TRUE)</f>
        <v>31821495</v>
      </c>
      <c r="L18" s="3">
        <f>K18*E18/1000000</f>
        <v>1234.1966835749997</v>
      </c>
      <c r="P18" s="7">
        <f>J18/K18</f>
        <v>0.53203084895917052</v>
      </c>
      <c r="Q18" s="7">
        <f t="shared" si="13"/>
        <v>9.6557947660178112E-2</v>
      </c>
      <c r="R18" s="7">
        <f t="shared" si="14"/>
        <v>8.3379888268156455E-2</v>
      </c>
      <c r="S18" s="16">
        <f t="shared" si="15"/>
        <v>44929</v>
      </c>
      <c r="T18" cm="1" vm="2">
        <f t="array" aca="1" ref="T18:U18" ca="1">_xlfn.STOCKHISTORY(B18,S18,S18,0,0 )</f>
        <v>44929</v>
      </c>
      <c r="U18" s="17" vm="168">
        <f ca="1"/>
        <v>38.22</v>
      </c>
      <c r="V18" s="7">
        <f t="shared" ca="1" si="16"/>
        <v>1.4782836211407524E-2</v>
      </c>
      <c r="AH18" s="11"/>
      <c r="AJ18" s="11"/>
      <c r="AK18" s="11"/>
      <c r="AM18" s="11"/>
    </row>
    <row r="19" spans="1:39" outlineLevel="1" x14ac:dyDescent="0.25">
      <c r="A19" s="20" t="s">
        <v>91</v>
      </c>
      <c r="B19" t="e" vm="169">
        <v>#VALUE!</v>
      </c>
      <c r="C19" t="str" cm="1">
        <f t="array" ref="C19">_FV(B19,"Name")</f>
        <v>Vanguard Dev Mkt;ETF</v>
      </c>
      <c r="D19" t="str" cm="1">
        <f t="array" ref="D19">_FV(B19,"Ticker symbol",TRUE)</f>
        <v>VEA</v>
      </c>
      <c r="E19" cm="1">
        <f t="array" ref="E19">_FV(B19,"Price")</f>
        <v>44.064999999999998</v>
      </c>
      <c r="F19" s="1" cm="1">
        <f t="array" ref="F19">_FV(B19,"Change (%)",TRUE)</f>
        <v>-2.8289999999999999E-3</v>
      </c>
      <c r="G19" s="2" cm="1">
        <f t="array" ref="G19">_FV(B19,"52 week high",TRUE)</f>
        <v>47.81</v>
      </c>
      <c r="H19" s="2" cm="1">
        <f t="array" ref="H19">_FV(B19,"52 week low",TRUE)</f>
        <v>39.46</v>
      </c>
      <c r="I19" s="3" cm="1">
        <f t="array" ref="I19">_FV(B19,"Market cap",TRUE)/1000000</f>
        <v>109061.60017000001</v>
      </c>
      <c r="J19" s="14" cm="1">
        <f t="array" ref="J19">_FV(B19,"Volume")</f>
        <v>6777213</v>
      </c>
      <c r="K19" s="14" cm="1">
        <f t="array" ref="K19">_FV(B19,"Volume average",TRUE)</f>
        <v>13015069</v>
      </c>
      <c r="L19" s="3">
        <f>K19*E19/1000000</f>
        <v>573.50901548499996</v>
      </c>
      <c r="P19" s="7">
        <f>J19/K19</f>
        <v>0.52072048177385766</v>
      </c>
      <c r="Q19" s="7">
        <f t="shared" si="13"/>
        <v>8.4988085782367051E-2</v>
      </c>
      <c r="R19" s="7">
        <f t="shared" si="14"/>
        <v>0.11670045615813485</v>
      </c>
      <c r="S19" s="16">
        <f t="shared" si="15"/>
        <v>44929</v>
      </c>
      <c r="T19" cm="1" vm="2">
        <f t="array" aca="1" ref="T19:U19" ca="1">_xlfn.STOCKHISTORY(B19,S19,S19,0,0 )</f>
        <v>44929</v>
      </c>
      <c r="U19" s="17" vm="170">
        <f ca="1"/>
        <v>42.2</v>
      </c>
      <c r="V19" s="7">
        <f t="shared" ca="1" si="16"/>
        <v>4.4194312796208335E-2</v>
      </c>
      <c r="X19">
        <v>1</v>
      </c>
      <c r="AH19" s="11"/>
      <c r="AJ19" s="11"/>
      <c r="AK19" s="11" cm="1">
        <f t="array" ref="AK19">_FV(B19,"previous close",TRUE)</f>
        <v>44.19</v>
      </c>
      <c r="AL19" s="4">
        <f>AK19*X19</f>
        <v>44.19</v>
      </c>
      <c r="AM19" s="11">
        <f>AD19-AL19</f>
        <v>-44.19</v>
      </c>
    </row>
    <row r="20" spans="1:39" outlineLevel="1" x14ac:dyDescent="0.25">
      <c r="A20" s="20" t="s">
        <v>91</v>
      </c>
      <c r="B20" t="e" vm="171">
        <v>#VALUE!</v>
      </c>
      <c r="C20" t="str" cm="1">
        <f t="array" ref="C20">_FV(B20,"Name")</f>
        <v>iShares:MSCI EAFE ETF</v>
      </c>
      <c r="D20" t="str" cm="1">
        <f t="array" ref="D20">_FV(B20,"Ticker symbol",TRUE)</f>
        <v>EFA</v>
      </c>
      <c r="E20" cm="1">
        <f t="array" ref="E20">_FV(B20,"Price")</f>
        <v>69.324200000000005</v>
      </c>
      <c r="F20" s="1" cm="1">
        <f t="array" ref="F20">_FV(B20,"Change (%)",TRUE)</f>
        <v>-4.8209999999999998E-3</v>
      </c>
      <c r="G20" s="2" cm="1">
        <f t="array" ref="G20">_FV(B20,"52 week high",TRUE)</f>
        <v>74.734999999999999</v>
      </c>
      <c r="H20" s="2" cm="1">
        <f t="array" ref="H20">_FV(B20,"52 week low",TRUE)</f>
        <v>60.704999999999998</v>
      </c>
      <c r="I20" s="3" cm="1">
        <f t="array" ref="I20">_FV(B20,"Market cap",TRUE)/1000000</f>
        <v>44981.953702610001</v>
      </c>
      <c r="J20" s="14" cm="1">
        <f t="array" ref="J20">_FV(B20,"Volume")</f>
        <v>8858619</v>
      </c>
      <c r="K20" s="14" cm="1">
        <f t="array" ref="K20">_FV(B20,"Volume average",TRUE)</f>
        <v>19984777</v>
      </c>
      <c r="L20" s="3">
        <f t="shared" si="11"/>
        <v>1385.4286777034001</v>
      </c>
      <c r="P20" s="7">
        <f t="shared" si="12"/>
        <v>0.44326834369980711</v>
      </c>
      <c r="Q20" s="7">
        <f t="shared" si="13"/>
        <v>7.8050666289693815E-2</v>
      </c>
      <c r="R20" s="7">
        <f t="shared" si="14"/>
        <v>0.14198500947203696</v>
      </c>
      <c r="S20" s="16">
        <f t="shared" si="15"/>
        <v>44929</v>
      </c>
      <c r="T20" cm="1" vm="2">
        <f t="array" aca="1" ref="T20:U20" ca="1">_xlfn.STOCKHISTORY(B20,S20,S20,0,0 )</f>
        <v>44929</v>
      </c>
      <c r="U20" s="17" vm="172">
        <f ca="1"/>
        <v>66.22</v>
      </c>
      <c r="V20" s="7">
        <f t="shared" ca="1" si="16"/>
        <v>4.687707641196015E-2</v>
      </c>
      <c r="X20">
        <v>1</v>
      </c>
      <c r="AH20" s="11"/>
      <c r="AJ20" s="11"/>
      <c r="AK20" s="11" cm="1">
        <f t="array" ref="AK20">_FV(B20,"previous close",TRUE)</f>
        <v>69.66</v>
      </c>
      <c r="AL20" s="4">
        <f t="shared" si="17"/>
        <v>69.66</v>
      </c>
      <c r="AM20" s="11">
        <f t="shared" si="18"/>
        <v>-69.66</v>
      </c>
    </row>
    <row r="21" spans="1:39" outlineLevel="1" x14ac:dyDescent="0.25">
      <c r="A21" s="20" t="s">
        <v>101</v>
      </c>
      <c r="B21" t="e" vm="173">
        <v>#VALUE!</v>
      </c>
      <c r="C21" t="str" cm="1">
        <f t="array" ref="C21">_FV(B21,"Name")</f>
        <v>iShares:Russ 1000 Gr ETF</v>
      </c>
      <c r="D21" t="str" cm="1">
        <f t="array" ref="D21">_FV(B21,"Ticker symbol",TRUE)</f>
        <v>IWF</v>
      </c>
      <c r="E21" cm="1">
        <f t="array" ref="E21">_FV(B21,"Price")</f>
        <v>274.24900000000002</v>
      </c>
      <c r="F21" s="1" cm="1">
        <f t="array" ref="F21">_FV(B21,"Change (%)",TRUE)</f>
        <v>2.2260000000000001E-3</v>
      </c>
      <c r="G21" s="2" cm="1">
        <f t="array" ref="G21">_FV(B21,"52 week high",TRUE)</f>
        <v>286.95999999999998</v>
      </c>
      <c r="H21" s="2" cm="1">
        <f t="array" ref="H21">_FV(B21,"52 week low",TRUE)</f>
        <v>209.27</v>
      </c>
      <c r="I21" s="3" cm="1">
        <f t="array" ref="I21">_FV(B21,"Market cap",TRUE)/1000000</f>
        <v>68506.84366585</v>
      </c>
      <c r="J21" s="14" cm="1">
        <f t="array" ref="J21">_FV(B21,"Volume")</f>
        <v>468485</v>
      </c>
      <c r="K21" s="14" cm="1">
        <f t="array" ref="K21">_FV(B21,"Volume average",TRUE)</f>
        <v>1316432</v>
      </c>
      <c r="L21" s="3">
        <f>K21*E21/1000000</f>
        <v>361.03015956800004</v>
      </c>
      <c r="P21" s="7">
        <f>J21/K21</f>
        <v>0.35587481920828423</v>
      </c>
      <c r="Q21" s="7">
        <f t="shared" si="13"/>
        <v>4.6348391425310442E-2</v>
      </c>
      <c r="R21" s="7">
        <f t="shared" si="14"/>
        <v>0.31050317771300229</v>
      </c>
      <c r="S21" s="16">
        <f t="shared" si="15"/>
        <v>44929</v>
      </c>
      <c r="T21" cm="1" vm="2">
        <f t="array" aca="1" ref="T21:U21" ca="1">_xlfn.STOCKHISTORY(B21,S21,S21,0,0 )</f>
        <v>44929</v>
      </c>
      <c r="U21" s="17" vm="174">
        <f ca="1"/>
        <v>212.62</v>
      </c>
      <c r="V21" s="7">
        <f t="shared" ca="1" si="16"/>
        <v>0.28985514062646978</v>
      </c>
      <c r="X21">
        <v>8</v>
      </c>
      <c r="AH21" s="11"/>
      <c r="AJ21" s="11"/>
      <c r="AK21" s="11" cm="1">
        <f t="array" ref="AK21">_FV(B21,"previous close",TRUE)</f>
        <v>273.64</v>
      </c>
      <c r="AL21" s="4">
        <f>AK21*X21</f>
        <v>2189.12</v>
      </c>
      <c r="AM21" s="11">
        <f>AD21-AL21</f>
        <v>-2189.12</v>
      </c>
    </row>
    <row r="22" spans="1:39" outlineLevel="1" x14ac:dyDescent="0.25">
      <c r="A22" s="20" t="s">
        <v>98</v>
      </c>
      <c r="B22" t="e" vm="175">
        <v>#VALUE!</v>
      </c>
      <c r="C22" t="str" cm="1">
        <f t="array" ref="C22">_FV(B22,"Name")</f>
        <v>ARK Innovation</v>
      </c>
      <c r="D22" t="str" cm="1">
        <f t="array" ref="D22">_FV(B22,"Ticker symbol",TRUE)</f>
        <v>ARKK</v>
      </c>
      <c r="E22" cm="1">
        <f t="array" ref="E22">_FV(B22,"Price")</f>
        <v>39.44</v>
      </c>
      <c r="F22" s="1" cm="1">
        <f t="array" ref="F22">_FV(B22,"Change (%)",TRUE)</f>
        <v>-2.4728E-2</v>
      </c>
      <c r="G22" s="2" cm="1">
        <f t="array" ref="G22">_FV(B22,"52 week high",TRUE)</f>
        <v>51.33</v>
      </c>
      <c r="H22" s="2" cm="1">
        <f t="array" ref="H22">_FV(B22,"52 week low",TRUE)</f>
        <v>29.43</v>
      </c>
      <c r="I22" s="3" cm="1">
        <f t="array" ref="I22">_FV(B22,"Market cap",TRUE)/1000000</f>
        <v>6033.3330729010004</v>
      </c>
      <c r="J22" s="14" cm="1">
        <f t="array" ref="J22">_FV(B22,"Volume")</f>
        <v>12588293</v>
      </c>
      <c r="K22" s="14" cm="1">
        <f t="array" ref="K22">_FV(B22,"Volume average",TRUE)</f>
        <v>16717098</v>
      </c>
      <c r="L22" s="3">
        <f t="shared" si="11"/>
        <v>659.32234512000002</v>
      </c>
      <c r="P22" s="7">
        <f t="shared" si="12"/>
        <v>0.75301903476309107</v>
      </c>
      <c r="Q22" s="7">
        <f t="shared" si="13"/>
        <v>0.30147058823529416</v>
      </c>
      <c r="R22" s="7">
        <f t="shared" si="14"/>
        <v>0.34012911994563355</v>
      </c>
      <c r="S22" s="16">
        <f t="shared" si="15"/>
        <v>44929</v>
      </c>
      <c r="T22" cm="1" vm="2">
        <f t="array" aca="1" ref="T22:U22" ca="1">_xlfn.STOCKHISTORY(B22,S22,S22,0,0 )</f>
        <v>44929</v>
      </c>
      <c r="U22" s="17" vm="176">
        <f ca="1"/>
        <v>30.46</v>
      </c>
      <c r="V22" s="7">
        <f t="shared" ca="1" si="16"/>
        <v>0.29481286933683504</v>
      </c>
      <c r="X22">
        <v>8</v>
      </c>
      <c r="AH22" s="11"/>
      <c r="AJ22" s="11"/>
      <c r="AK22" s="11" cm="1">
        <f t="array" ref="AK22">_FV(B22,"previous close",TRUE)</f>
        <v>40.44</v>
      </c>
      <c r="AL22" s="4">
        <f t="shared" si="17"/>
        <v>323.52</v>
      </c>
      <c r="AM22" s="11">
        <f t="shared" si="18"/>
        <v>-323.52</v>
      </c>
    </row>
    <row r="23" spans="1:39" outlineLevel="1" x14ac:dyDescent="0.25">
      <c r="A23" s="20" t="s">
        <v>99</v>
      </c>
      <c r="B23" t="e" vm="177">
        <v>#VALUE!</v>
      </c>
      <c r="C23" t="str" cm="1">
        <f t="array" ref="C23">_FV(B23,"Name")</f>
        <v>SPDR S&amp;P Reg Banking ETF</v>
      </c>
      <c r="D23" t="str" cm="1">
        <f t="array" ref="D23">_FV(B23,"Ticker symbol",TRUE)</f>
        <v>KRE</v>
      </c>
      <c r="E23" cm="1">
        <f t="array" ref="E23">_FV(B23,"Price")</f>
        <v>43</v>
      </c>
      <c r="F23" s="1" cm="1">
        <f t="array" ref="F23">_FV(B23,"Change (%)",TRUE)</f>
        <v>-1.4213999999999999E-2</v>
      </c>
      <c r="G23" s="2" cm="1">
        <f t="array" ref="G23">_FV(B23,"52 week high",TRUE)</f>
        <v>65.97</v>
      </c>
      <c r="H23" s="2" cm="1">
        <f t="array" ref="H23">_FV(B23,"52 week low",TRUE)</f>
        <v>34.520000000000003</v>
      </c>
      <c r="I23" s="3" cm="1">
        <f t="array" ref="I23">_FV(B23,"Market cap",TRUE)/1000000</f>
        <v>2590.9536772299998</v>
      </c>
      <c r="J23" s="14" cm="1">
        <f t="array" ref="J23">_FV(B23,"Volume")</f>
        <v>9402470</v>
      </c>
      <c r="K23" s="14" cm="1">
        <f t="array" ref="K23">_FV(B23,"Volume average",TRUE)</f>
        <v>18996927</v>
      </c>
      <c r="L23" s="3">
        <f t="shared" si="11"/>
        <v>816.86786099999995</v>
      </c>
      <c r="P23" s="7">
        <f t="shared" si="12"/>
        <v>0.49494689325278768</v>
      </c>
      <c r="Q23" s="7">
        <f t="shared" si="13"/>
        <v>0.53418604651162793</v>
      </c>
      <c r="R23" s="7">
        <f t="shared" si="14"/>
        <v>0.24565469293163367</v>
      </c>
      <c r="S23" s="16">
        <f t="shared" si="15"/>
        <v>44929</v>
      </c>
      <c r="T23" cm="1" vm="2">
        <f t="array" aca="1" ref="T23:U23" ca="1">_xlfn.STOCKHISTORY(B23,S23,S23,0,0 )</f>
        <v>44929</v>
      </c>
      <c r="U23" s="17" vm="178">
        <f ca="1"/>
        <v>58.33</v>
      </c>
      <c r="V23" s="7">
        <f t="shared" ca="1" si="16"/>
        <v>-0.26281501800102858</v>
      </c>
      <c r="AH23" s="11"/>
      <c r="AJ23" s="11"/>
      <c r="AK23" s="11"/>
      <c r="AM23" s="11"/>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F35"/>
      <c r="G35"/>
      <c r="H35"/>
      <c r="I35"/>
      <c r="J35"/>
      <c r="K35"/>
      <c r="L35"/>
      <c r="M35"/>
      <c r="N35"/>
      <c r="O35"/>
      <c r="P35"/>
      <c r="Q35"/>
      <c r="R35"/>
      <c r="S35" s="16"/>
      <c r="T35"/>
      <c r="U35"/>
      <c r="V35"/>
      <c r="Y35"/>
      <c r="Z35"/>
      <c r="AA35"/>
      <c r="AB35"/>
      <c r="AD35"/>
      <c r="AE35"/>
      <c r="AF35"/>
      <c r="AI35"/>
      <c r="AL35"/>
    </row>
    <row r="36" spans="6:38" x14ac:dyDescent="0.25">
      <c r="F36"/>
      <c r="G36"/>
      <c r="H36"/>
      <c r="I36"/>
      <c r="J36"/>
      <c r="K36"/>
      <c r="L36"/>
      <c r="M36"/>
      <c r="N36"/>
      <c r="O36"/>
      <c r="P36"/>
      <c r="Q36"/>
      <c r="R36"/>
      <c r="S36" s="16"/>
      <c r="T36"/>
      <c r="U36"/>
      <c r="V36"/>
      <c r="Y36"/>
      <c r="Z36"/>
      <c r="AA36"/>
      <c r="AB36"/>
      <c r="AD36"/>
      <c r="AE36"/>
      <c r="AF36"/>
      <c r="AI36"/>
      <c r="AL36"/>
    </row>
    <row r="37" spans="6:38" x14ac:dyDescent="0.25">
      <c r="F37"/>
      <c r="G37"/>
      <c r="H37"/>
      <c r="I37"/>
      <c r="J37"/>
      <c r="K37"/>
      <c r="L37"/>
      <c r="M37"/>
      <c r="N37"/>
      <c r="O37"/>
      <c r="P37"/>
      <c r="Q37"/>
      <c r="R37"/>
      <c r="S37" s="16"/>
      <c r="T37"/>
      <c r="U37"/>
      <c r="V37"/>
      <c r="Y37"/>
      <c r="Z37"/>
      <c r="AA37"/>
      <c r="AB37"/>
      <c r="AD37"/>
      <c r="AE37"/>
      <c r="AF37"/>
      <c r="AI37"/>
      <c r="AL37"/>
    </row>
    <row r="38" spans="6:38" x14ac:dyDescent="0.25">
      <c r="F38"/>
      <c r="G38"/>
      <c r="H38"/>
      <c r="I38"/>
      <c r="J38"/>
      <c r="K38"/>
      <c r="L38"/>
      <c r="M38"/>
      <c r="N38"/>
      <c r="O38"/>
      <c r="P38"/>
      <c r="Q38"/>
      <c r="R38"/>
      <c r="S38" s="16"/>
      <c r="T38"/>
      <c r="U38"/>
      <c r="V38"/>
      <c r="Y38"/>
      <c r="Z38"/>
      <c r="AA38"/>
      <c r="AB38"/>
      <c r="AD38"/>
      <c r="AE38"/>
      <c r="AF38"/>
      <c r="AI38"/>
      <c r="AL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sheetData>
  <phoneticPr fontId="1" type="noConversion"/>
  <conditionalFormatting sqref="F2:F7">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9:F15">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7">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9:I15">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7">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9:L15">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7">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9:P15">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7">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9:Q15">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7">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9:R15">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7">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9:V1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3">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17:Y23">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3">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17:AA23">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3">
    <cfRule type="colorScale" priority="90">
      <colorScale>
        <cfvo type="min"/>
        <cfvo type="percentile" val="50"/>
        <cfvo type="max"/>
        <color rgb="FFF8696B"/>
        <color rgb="FFFFEB84"/>
        <color rgb="FF63BE7B"/>
      </colorScale>
    </cfRule>
  </conditionalFormatting>
  <conditionalFormatting sqref="AB17:AB23">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V17" sqref="V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79">
        <v>#VALUE!</v>
      </c>
      <c r="D2" t="str" cm="1">
        <f t="array" ref="D2">_FV(B2,"Ticker symbol",TRUE)</f>
        <v>FRCB</v>
      </c>
      <c r="E2" cm="1">
        <f t="array" ref="E2">_FV(B2,"Price")</f>
        <v>1.7000000000000001E-2</v>
      </c>
      <c r="F2" s="1" cm="1">
        <f t="array" ref="F2">_FV(B2,"Change (%)",TRUE)</f>
        <v>-0.484848</v>
      </c>
      <c r="G2" s="2" cm="1">
        <f t="array" ref="G2">_FV(B2,"52 week high",TRUE)</f>
        <v>147.68</v>
      </c>
      <c r="H2" s="2" cm="1">
        <f t="array" ref="H2">_FV(B2,"52 week low",TRUE)</f>
        <v>2E-3</v>
      </c>
      <c r="I2" s="3" cm="1">
        <f t="array" ref="I2">_FV(B2,"Market cap",TRUE)/1000000</f>
        <v>6.1452200000000001</v>
      </c>
      <c r="J2" s="14" cm="1">
        <f t="array" ref="J2">_FV(B2,"Volume")</f>
        <v>234504</v>
      </c>
      <c r="K2" s="14" cm="1">
        <f t="array" ref="K2">_FV(B2,"Volume average",TRUE)</f>
        <v>56808984</v>
      </c>
      <c r="L2" s="3">
        <f t="shared" ref="L2:L15" si="0">K2*E2/1000000</f>
        <v>0.96575272800000012</v>
      </c>
      <c r="P2" s="7">
        <f t="shared" ref="P2:P7" si="1">J2/K2</f>
        <v>4.1279386373113099E-3</v>
      </c>
      <c r="Q2" s="7">
        <f t="shared" ref="Q2:Q7" si="2">G2/E2-1</f>
        <v>8686.0588235294108</v>
      </c>
      <c r="R2" s="7">
        <f t="shared" ref="R2:R7" si="3">E2/H2-1</f>
        <v>7.5</v>
      </c>
      <c r="S2" s="16">
        <f>$S$1</f>
        <v>44929</v>
      </c>
      <c r="T2" cm="1" vm="2">
        <f t="array" aca="1" ref="T2:U2" ca="1">_xlfn.STOCKHISTORY(B2,S2,S2,0,0 )</f>
        <v>44929</v>
      </c>
      <c r="U2" s="17" vm="180">
        <f ca="1"/>
        <v>121.54</v>
      </c>
      <c r="V2" s="7">
        <f t="shared" ref="V2:V7" ca="1" si="4">E2/U2-1</f>
        <v>-0.99986012835280569</v>
      </c>
      <c r="X2">
        <v>100</v>
      </c>
      <c r="AH2" s="11"/>
      <c r="AJ2" s="11"/>
      <c r="AK2" s="11" cm="1">
        <f t="array" ref="AK2">_FV(B2,"previous close",TRUE)</f>
        <v>3.3000000000000002E-2</v>
      </c>
      <c r="AL2" s="4">
        <f>AK2*X2</f>
        <v>3.3000000000000003</v>
      </c>
      <c r="AM2" s="11">
        <f>AD2-AL2</f>
        <v>-3.3000000000000003</v>
      </c>
    </row>
    <row r="3" spans="1:39" outlineLevel="1" x14ac:dyDescent="0.25">
      <c r="A3" s="20"/>
      <c r="B3" t="e" vm="181">
        <v>#VALUE!</v>
      </c>
      <c r="C3" t="str" cm="1">
        <f t="array" ref="C3">_FV(B3,"Name")</f>
        <v>PACWEST BANCORP</v>
      </c>
      <c r="D3" t="str" cm="1">
        <f t="array" ref="D3">_FV(B3,"Ticker symbol",TRUE)</f>
        <v>PACW</v>
      </c>
      <c r="E3" cm="1">
        <f t="array" ref="E3">_FV(B3,"Price")</f>
        <v>7.9901</v>
      </c>
      <c r="F3" s="1" cm="1">
        <f t="array" ref="F3">_FV(B3,"Change (%)",TRUE)</f>
        <v>-3.0328000000000001E-2</v>
      </c>
      <c r="G3" s="2" cm="1">
        <f t="array" ref="G3">_FV(B3,"52 week high",TRUE)</f>
        <v>30.07</v>
      </c>
      <c r="H3" s="2" cm="1">
        <f t="array" ref="H3">_FV(B3,"52 week low",TRUE)</f>
        <v>2.48</v>
      </c>
      <c r="I3" s="3" cm="1">
        <f t="array" ref="I3">_FV(B3,"Market cap",TRUE)/1000000</f>
        <v>947.52837999999997</v>
      </c>
      <c r="J3" s="14" cm="1">
        <f t="array" ref="J3">_FV(B3,"Volume")</f>
        <v>1032860</v>
      </c>
      <c r="K3" s="14" cm="1">
        <f t="array" ref="K3">_FV(B3,"Volume average",TRUE)</f>
        <v>4702855</v>
      </c>
      <c r="L3" s="3">
        <f t="shared" si="0"/>
        <v>37.576281735500004</v>
      </c>
      <c r="P3" s="7">
        <f t="shared" si="1"/>
        <v>0.21962403688823065</v>
      </c>
      <c r="Q3" s="7">
        <f t="shared" si="2"/>
        <v>2.7634072164303327</v>
      </c>
      <c r="R3" s="7">
        <f t="shared" si="3"/>
        <v>2.2218145161290321</v>
      </c>
      <c r="S3" s="16">
        <f t="shared" ref="S3:S17" si="5">$S$1</f>
        <v>44929</v>
      </c>
      <c r="T3" cm="1" vm="2">
        <f t="array" aca="1" ref="T3:U3" ca="1">_xlfn.STOCKHISTORY(B3,S3,S3,0,0 )</f>
        <v>44929</v>
      </c>
      <c r="U3" s="17" vm="182">
        <f ca="1"/>
        <v>22.67</v>
      </c>
      <c r="V3" s="7">
        <f t="shared" ca="1" si="4"/>
        <v>-0.64754741949713279</v>
      </c>
      <c r="X3">
        <v>1</v>
      </c>
      <c r="AH3" s="11"/>
      <c r="AJ3" s="11"/>
      <c r="AK3" s="11" cm="1">
        <f t="array" ref="AK3">_FV(B3,"previous close",TRUE)</f>
        <v>8.24</v>
      </c>
      <c r="AL3" s="4">
        <f>AK3*X3</f>
        <v>8.24</v>
      </c>
      <c r="AM3" s="11">
        <f>AD3-AL3</f>
        <v>-8.24</v>
      </c>
    </row>
    <row r="4" spans="1:39" outlineLevel="1" x14ac:dyDescent="0.25">
      <c r="A4" s="20"/>
      <c r="B4" t="e" vm="183">
        <v>#VALUE!</v>
      </c>
      <c r="C4" t="str" cm="1">
        <f t="array" ref="C4">_FV(B4,"Name")</f>
        <v>CITIZENS FINANCIAL GROUP, INC.</v>
      </c>
      <c r="D4" t="str" cm="1">
        <f t="array" ref="D4">_FV(B4,"Ticker symbol",TRUE)</f>
        <v>CFG</v>
      </c>
      <c r="E4" cm="1">
        <f t="array" ref="E4">_FV(B4,"Price")</f>
        <v>25.611999999999998</v>
      </c>
      <c r="F4" s="1" cm="1">
        <f t="array" ref="F4">_FV(B4,"Change (%)",TRUE)</f>
        <v>-2.1322000000000001E-2</v>
      </c>
      <c r="G4" s="2" cm="1">
        <f t="array" ref="G4">_FV(B4,"52 week high",TRUE)</f>
        <v>44.82</v>
      </c>
      <c r="H4" s="2" cm="1">
        <f t="array" ref="H4">_FV(B4,"52 week low",TRUE)</f>
        <v>22.77</v>
      </c>
      <c r="I4" s="3" cm="1">
        <f t="array" ref="I4">_FV(B4,"Market cap",TRUE)/1000000</f>
        <v>12359.94</v>
      </c>
      <c r="J4" s="14" cm="1">
        <f t="array" ref="J4">_FV(B4,"Volume")</f>
        <v>1709925</v>
      </c>
      <c r="K4" s="14" cm="1">
        <f t="array" ref="K4">_FV(B4,"Volume average",TRUE)</f>
        <v>6280251</v>
      </c>
      <c r="L4" s="3">
        <f t="shared" si="0"/>
        <v>160.849788612</v>
      </c>
      <c r="P4" s="7">
        <f t="shared" si="1"/>
        <v>0.27227016881968569</v>
      </c>
      <c r="Q4" s="7">
        <f t="shared" si="2"/>
        <v>0.74996095580196798</v>
      </c>
      <c r="R4" s="7">
        <f t="shared" si="3"/>
        <v>0.12481335090030732</v>
      </c>
      <c r="S4" s="16">
        <f t="shared" si="5"/>
        <v>44929</v>
      </c>
      <c r="T4" cm="1" vm="2">
        <f t="array" aca="1" ref="T4:U4" ca="1">_xlfn.STOCKHISTORY(B4,S4,S4,0,0 )</f>
        <v>44929</v>
      </c>
      <c r="U4" s="17" vm="184">
        <f ca="1"/>
        <v>39.53</v>
      </c>
      <c r="V4" s="7">
        <f t="shared" ca="1" si="4"/>
        <v>-0.35208702251454593</v>
      </c>
      <c r="X4">
        <v>1</v>
      </c>
      <c r="AH4" s="11"/>
      <c r="AJ4" s="11"/>
      <c r="AK4" s="11" cm="1">
        <f t="array" ref="AK4">_FV(B4,"previous close",TRUE)</f>
        <v>26.17</v>
      </c>
      <c r="AL4" s="4">
        <f>AK4*X4</f>
        <v>26.17</v>
      </c>
      <c r="AM4" s="11">
        <f>AD4-AL4</f>
        <v>-26.17</v>
      </c>
    </row>
    <row r="5" spans="1:39" outlineLevel="1" x14ac:dyDescent="0.25">
      <c r="A5" s="20"/>
      <c r="B5" t="e" vm="185">
        <v>#VALUE!</v>
      </c>
      <c r="C5" t="str" cm="1">
        <f t="array" ref="C5">_FV(B5,"Name")</f>
        <v>ZIONS BANCORPORATION, NATIONAL ASSOCIATION</v>
      </c>
      <c r="D5" t="str" cm="1">
        <f t="array" ref="D5">_FV(B5,"Ticker symbol",TRUE)</f>
        <v>ZION</v>
      </c>
      <c r="E5" cm="1">
        <f t="array" ref="E5">_FV(B5,"Price")</f>
        <v>34.06</v>
      </c>
      <c r="F5" s="1" cm="1">
        <f t="array" ref="F5">_FV(B5,"Change (%)",TRUE)</f>
        <v>-2.0138E-2</v>
      </c>
      <c r="G5" s="2" cm="1">
        <f t="array" ref="G5">_FV(B5,"52 week high",TRUE)</f>
        <v>56.1</v>
      </c>
      <c r="H5" s="2" cm="1">
        <f t="array" ref="H5">_FV(B5,"52 week low",TRUE)</f>
        <v>18.260000000000002</v>
      </c>
      <c r="I5" s="3" cm="1">
        <f t="array" ref="I5">_FV(B5,"Market cap",TRUE)/1000000</f>
        <v>5045.8527599999998</v>
      </c>
      <c r="J5" s="14" cm="1">
        <f t="array" ref="J5">_FV(B5,"Volume")</f>
        <v>676831</v>
      </c>
      <c r="K5" s="14" cm="1">
        <f t="array" ref="K5">_FV(B5,"Volume average",TRUE)</f>
        <v>3429329</v>
      </c>
      <c r="L5" s="3">
        <f t="shared" si="0"/>
        <v>116.80294574000001</v>
      </c>
      <c r="P5" s="7">
        <f t="shared" si="1"/>
        <v>0.19736543212972568</v>
      </c>
      <c r="Q5" s="7">
        <f t="shared" si="2"/>
        <v>0.64709336465061651</v>
      </c>
      <c r="R5" s="7">
        <f t="shared" si="3"/>
        <v>0.86527929901423883</v>
      </c>
      <c r="S5" s="16">
        <f t="shared" si="5"/>
        <v>44929</v>
      </c>
      <c r="T5" cm="1" vm="2">
        <f t="array" aca="1" ref="T5:U5" ca="1">_xlfn.STOCKHISTORY(B5,S5,S5,0,0 )</f>
        <v>44929</v>
      </c>
      <c r="U5" s="17" vm="186">
        <f ca="1"/>
        <v>48.46</v>
      </c>
      <c r="V5" s="7">
        <f t="shared" ca="1" si="4"/>
        <v>-0.29715229054890624</v>
      </c>
      <c r="X5">
        <v>1</v>
      </c>
      <c r="AH5" s="11"/>
      <c r="AJ5" s="11"/>
      <c r="AK5" s="11" cm="1">
        <f t="array" ref="AK5">_FV(B5,"previous close",TRUE)</f>
        <v>34.76</v>
      </c>
      <c r="AL5" s="4">
        <f>AK5*X5</f>
        <v>34.76</v>
      </c>
      <c r="AM5" s="11">
        <f>AD5-AL5</f>
        <v>-34.76</v>
      </c>
    </row>
    <row r="6" spans="1:39" outlineLevel="1" x14ac:dyDescent="0.25">
      <c r="A6" s="20"/>
      <c r="B6" t="e" vm="187">
        <v>#VALUE!</v>
      </c>
      <c r="C6" t="str" cm="1">
        <f t="array" ref="C6">_FV(B6,"Name")</f>
        <v>Truist Financial Corporation</v>
      </c>
      <c r="D6" t="str" cm="1">
        <f t="array" ref="D6">_FV(B6,"Ticker symbol",TRUE)</f>
        <v>TFC</v>
      </c>
      <c r="E6" cm="1">
        <f t="array" ref="E6">_FV(B6,"Price")</f>
        <v>30.65</v>
      </c>
      <c r="F6" s="1" cm="1">
        <f t="array" ref="F6">_FV(B6,"Change (%)",TRUE)</f>
        <v>-1.7313000000000002E-2</v>
      </c>
      <c r="G6" s="2" cm="1">
        <f t="array" ref="G6">_FV(B6,"52 week high",TRUE)</f>
        <v>51.26</v>
      </c>
      <c r="H6" s="2" cm="1">
        <f t="array" ref="H6">_FV(B6,"52 week low",TRUE)</f>
        <v>25.56</v>
      </c>
      <c r="I6" s="3" cm="1">
        <f t="array" ref="I6">_FV(B6,"Market cap",TRUE)/1000000</f>
        <v>40876.924200000001</v>
      </c>
      <c r="J6" s="14" cm="1">
        <f t="array" ref="J6">_FV(B6,"Volume")</f>
        <v>3111083</v>
      </c>
      <c r="K6" s="14" cm="1">
        <f t="array" ref="K6">_FV(B6,"Volume average",TRUE)</f>
        <v>10823846</v>
      </c>
      <c r="L6" s="3">
        <f t="shared" si="0"/>
        <v>331.75087989999997</v>
      </c>
      <c r="P6" s="7">
        <f t="shared" si="1"/>
        <v>0.28742860901753409</v>
      </c>
      <c r="Q6" s="7">
        <f t="shared" si="2"/>
        <v>0.67243066884176184</v>
      </c>
      <c r="R6" s="7">
        <f t="shared" si="3"/>
        <v>0.19913928012519566</v>
      </c>
      <c r="S6" s="16">
        <f t="shared" si="5"/>
        <v>44929</v>
      </c>
      <c r="T6" cm="1" vm="2">
        <f t="array" aca="1" ref="T6:U6" ca="1">_xlfn.STOCKHISTORY(B6,S6,S6,0,0 )</f>
        <v>44929</v>
      </c>
      <c r="U6" s="17" vm="188">
        <f ca="1"/>
        <v>43.63</v>
      </c>
      <c r="V6" s="7">
        <f t="shared" ca="1" si="4"/>
        <v>-0.29750171900068767</v>
      </c>
      <c r="X6">
        <v>8</v>
      </c>
      <c r="AH6" s="11"/>
      <c r="AJ6" s="11"/>
      <c r="AK6" s="11" cm="1">
        <f t="array" ref="AK6">_FV(B6,"previous close",TRUE)</f>
        <v>31.19</v>
      </c>
      <c r="AL6" s="4">
        <f>AK6*X6</f>
        <v>249.52</v>
      </c>
      <c r="AM6" s="11">
        <f>AD6-AL6</f>
        <v>-249.52</v>
      </c>
    </row>
    <row r="7" spans="1:39" outlineLevel="1" x14ac:dyDescent="0.25">
      <c r="A7" s="20"/>
      <c r="B7" t="e" vm="189">
        <v>#VALUE!</v>
      </c>
      <c r="D7" t="str" cm="1">
        <f t="array" ref="D7">_FV(B7,"Ticker symbol",TRUE)</f>
        <v>MTB</v>
      </c>
      <c r="E7" cm="1">
        <f t="array" ref="E7">_FV(B7,"Price")</f>
        <v>120.78</v>
      </c>
      <c r="F7" s="1" cm="1">
        <f t="array" ref="F7">_FV(B7,"Change (%)",TRUE)</f>
        <v>-1.4442999999999999E-2</v>
      </c>
      <c r="G7" s="2" cm="1">
        <f t="array" ref="G7">_FV(B7,"52 week high",TRUE)</f>
        <v>172.58500000000001</v>
      </c>
      <c r="H7" s="2" cm="1">
        <f t="array" ref="H7">_FV(B7,"52 week low",TRUE)</f>
        <v>108.53</v>
      </c>
      <c r="I7" s="3" cm="1">
        <f t="array" ref="I7">_FV(B7,"Market cap",TRUE)/1000000</f>
        <v>20337.009999999998</v>
      </c>
      <c r="J7" s="14" cm="1">
        <f t="array" ref="J7">_FV(B7,"Volume")</f>
        <v>250195</v>
      </c>
      <c r="K7" s="14" cm="1">
        <f t="array" ref="K7">_FV(B7,"Volume average",TRUE)</f>
        <v>1100769</v>
      </c>
      <c r="L7" s="3">
        <f t="shared" si="0"/>
        <v>132.95087982000001</v>
      </c>
      <c r="P7" s="7">
        <f t="shared" si="1"/>
        <v>0.22729110285627593</v>
      </c>
      <c r="Q7" s="7">
        <f t="shared" si="2"/>
        <v>0.42892035105149873</v>
      </c>
      <c r="R7" s="7">
        <f t="shared" si="3"/>
        <v>0.11287201695383775</v>
      </c>
      <c r="S7" s="16">
        <f t="shared" si="5"/>
        <v>44929</v>
      </c>
      <c r="T7" cm="1" vm="2">
        <f t="array" aca="1" ref="T7:U7" ca="1">_xlfn.STOCKHISTORY(B7,S7,S7,0,0 )</f>
        <v>44929</v>
      </c>
      <c r="U7" s="17" vm="190">
        <f ca="1"/>
        <v>144.97</v>
      </c>
      <c r="V7" s="7">
        <f t="shared" ca="1" si="4"/>
        <v>-0.16686210940194524</v>
      </c>
      <c r="AH7" s="11"/>
      <c r="AJ7" s="11"/>
      <c r="AK7" s="11"/>
      <c r="AM7" s="11"/>
    </row>
    <row r="8" spans="1:39" outlineLevel="1" x14ac:dyDescent="0.25">
      <c r="A8" s="20"/>
      <c r="B8" t="e" vm="191">
        <v>#VALUE!</v>
      </c>
      <c r="C8" t="str" cm="1">
        <f t="array" ref="C8">_FV(B8,"Name")</f>
        <v>CULLEN/FROST BANKERS, INC.</v>
      </c>
      <c r="D8" t="str" cm="1">
        <f t="array" ref="D8">_FV(B8,"Ticker symbol",TRUE)</f>
        <v>CFR</v>
      </c>
      <c r="E8" cm="1">
        <f t="array" ref="E8">_FV(B8,"Price")</f>
        <v>95.7</v>
      </c>
      <c r="F8" s="1" cm="1">
        <f t="array" ref="F8">_FV(B8,"Change (%)",TRUE)</f>
        <v>-9.3169999999999989E-3</v>
      </c>
      <c r="G8" s="2" cm="1">
        <f t="array" ref="G8">_FV(B8,"52 week high",TRUE)</f>
        <v>160.6</v>
      </c>
      <c r="H8" s="2" cm="1">
        <f t="array" ref="H8">_FV(B8,"52 week low",TRUE)</f>
        <v>82.25</v>
      </c>
      <c r="I8" s="3" cm="1">
        <f t="array" ref="I8">_FV(B8,"Market cap",TRUE)/1000000</f>
        <v>6129.3160829999997</v>
      </c>
      <c r="J8" s="14" cm="1">
        <f t="array" ref="J8">_FV(B8,"Volume")</f>
        <v>91691</v>
      </c>
      <c r="K8" s="14" cm="1">
        <f t="array" ref="K8">_FV(B8,"Volume average",TRUE)</f>
        <v>526626</v>
      </c>
      <c r="L8" s="3">
        <f t="shared" si="0"/>
        <v>50.398108200000003</v>
      </c>
      <c r="P8" s="7">
        <f t="shared" ref="P8:P15" si="6">J8/K8</f>
        <v>0.17411027940132087</v>
      </c>
      <c r="Q8" s="7">
        <f t="shared" ref="Q8:Q15" si="7">G8/E8-1</f>
        <v>0.67816091954022983</v>
      </c>
      <c r="R8" s="7">
        <f t="shared" ref="R8:R15" si="8">E8/H8-1</f>
        <v>0.16352583586626146</v>
      </c>
      <c r="S8" s="16">
        <f t="shared" si="5"/>
        <v>44929</v>
      </c>
      <c r="T8" cm="1" vm="2">
        <f t="array" aca="1" ref="T8:U8" ca="1">_xlfn.STOCKHISTORY(B8,S8,S8,0,0 )</f>
        <v>44929</v>
      </c>
      <c r="U8" s="17" vm="192">
        <f ca="1"/>
        <v>130.24</v>
      </c>
      <c r="V8" s="7">
        <f t="shared" ref="V8:V15" ca="1" si="9">E8/U8-1</f>
        <v>-0.26520270270270274</v>
      </c>
      <c r="X8">
        <v>1</v>
      </c>
      <c r="AH8" s="11"/>
      <c r="AJ8" s="11"/>
      <c r="AK8" s="11" cm="1">
        <f t="array" ref="AK8">_FV(B8,"previous close",TRUE)</f>
        <v>96.6</v>
      </c>
      <c r="AL8" s="4">
        <f>AK8*X8</f>
        <v>96.6</v>
      </c>
      <c r="AM8" s="11">
        <f>AD8-AL8</f>
        <v>-96.6</v>
      </c>
    </row>
    <row r="9" spans="1:39" outlineLevel="1" x14ac:dyDescent="0.25">
      <c r="A9" s="20"/>
      <c r="B9" t="e" vm="193">
        <v>#VALUE!</v>
      </c>
      <c r="C9" t="str" cm="1">
        <f t="array" ref="C9">_FV(B9,"Name")</f>
        <v>REGIONS FINANCIAL CORPORATION</v>
      </c>
      <c r="D9" t="str" cm="1">
        <f t="array" ref="D9">_FV(B9,"Ticker symbol",TRUE)</f>
        <v>RF</v>
      </c>
      <c r="E9" cm="1">
        <f t="array" ref="E9">_FV(B9,"Price")</f>
        <v>15.555</v>
      </c>
      <c r="F9" s="1" cm="1">
        <f t="array" ref="F9">_FV(B9,"Change (%)",TRUE)</f>
        <v>-1.1753E-2</v>
      </c>
      <c r="G9" s="2" cm="1">
        <f t="array" ref="G9">_FV(B9,"52 week high",TRUE)</f>
        <v>24.33</v>
      </c>
      <c r="H9" s="2" cm="1">
        <f t="array" ref="H9">_FV(B9,"52 week low",TRUE)</f>
        <v>13.715</v>
      </c>
      <c r="I9" s="3" cm="1">
        <f t="array" ref="I9">_FV(B9,"Market cap",TRUE)/1000000</f>
        <v>14606.145</v>
      </c>
      <c r="J9" s="14" cm="1">
        <f t="array" ref="J9">_FV(B9,"Volume")</f>
        <v>2941904</v>
      </c>
      <c r="K9" s="14" cm="1">
        <f t="array" ref="K9">_FV(B9,"Volume average",TRUE)</f>
        <v>12186624</v>
      </c>
      <c r="L9" s="3">
        <f t="shared" si="0"/>
        <v>189.56293632000001</v>
      </c>
      <c r="P9" s="7">
        <f t="shared" si="6"/>
        <v>0.24140434627342239</v>
      </c>
      <c r="Q9" s="7">
        <f t="shared" si="7"/>
        <v>0.56412729026036645</v>
      </c>
      <c r="R9" s="7">
        <f t="shared" si="8"/>
        <v>0.1341596791833759</v>
      </c>
      <c r="S9" s="16">
        <f t="shared" si="5"/>
        <v>44929</v>
      </c>
      <c r="T9" cm="1" vm="2">
        <f t="array" aca="1" ref="T9:U9" ca="1">_xlfn.STOCKHISTORY(B9,S9,S9,0,0 )</f>
        <v>44929</v>
      </c>
      <c r="U9" s="17" vm="194">
        <f ca="1"/>
        <v>21.47</v>
      </c>
      <c r="V9" s="7">
        <f t="shared" ca="1" si="9"/>
        <v>-0.27550069864927806</v>
      </c>
      <c r="X9">
        <v>1</v>
      </c>
      <c r="AH9" s="11"/>
      <c r="AJ9" s="11"/>
      <c r="AK9" s="11" cm="1">
        <f t="array" ref="AK9">_FV(B9,"previous close",TRUE)</f>
        <v>15.74</v>
      </c>
      <c r="AL9" s="4">
        <f>AK9*X9</f>
        <v>15.74</v>
      </c>
      <c r="AM9" s="11">
        <f>AD9-AL9</f>
        <v>-15.74</v>
      </c>
    </row>
    <row r="10" spans="1:39" outlineLevel="1" x14ac:dyDescent="0.25">
      <c r="A10" s="20"/>
      <c r="B10" t="e" vm="195">
        <v>#VALUE!</v>
      </c>
      <c r="C10" t="str" cm="1">
        <f t="array" ref="C10">_FV(B10,"Name")</f>
        <v>WESTERN ALLIANCE BANCORPORATION</v>
      </c>
      <c r="D10" t="str" cm="1">
        <f t="array" ref="D10">_FV(B10,"Ticker symbol",TRUE)</f>
        <v>WAL</v>
      </c>
      <c r="E10" cm="1">
        <f t="array" ref="E10">_FV(B10,"Price")</f>
        <v>46.75</v>
      </c>
      <c r="F10" s="1" cm="1">
        <f t="array" ref="F10">_FV(B10,"Change (%)",TRUE)</f>
        <v>-3.1489999999999997E-2</v>
      </c>
      <c r="G10" s="2" cm="1">
        <f t="array" ref="G10">_FV(B10,"52 week high",TRUE)</f>
        <v>81.17</v>
      </c>
      <c r="H10" s="2" cm="1">
        <f t="array" ref="H10">_FV(B10,"52 week low",TRUE)</f>
        <v>7.46</v>
      </c>
      <c r="I10" s="3" cm="1">
        <f t="array" ref="I10">_FV(B10,"Market cap",TRUE)/1000000</f>
        <v>5117.8954750000003</v>
      </c>
      <c r="J10" s="14" cm="1">
        <f t="array" ref="J10">_FV(B10,"Volume")</f>
        <v>700558</v>
      </c>
      <c r="K10" s="14" cm="1">
        <f t="array" ref="K10">_FV(B10,"Volume average",TRUE)</f>
        <v>1985168</v>
      </c>
      <c r="L10" s="3">
        <f t="shared" si="0"/>
        <v>92.806603999999993</v>
      </c>
      <c r="P10" s="7">
        <f t="shared" si="6"/>
        <v>0.35289607730932598</v>
      </c>
      <c r="Q10" s="7">
        <f t="shared" si="7"/>
        <v>0.73625668449197867</v>
      </c>
      <c r="R10" s="7">
        <f t="shared" si="8"/>
        <v>5.2667560321715818</v>
      </c>
      <c r="S10" s="16">
        <f t="shared" si="5"/>
        <v>44929</v>
      </c>
      <c r="T10" cm="1" vm="2">
        <f t="array" aca="1" ref="T10:U10" ca="1">_xlfn.STOCKHISTORY(B10,S10,S10,0,0 )</f>
        <v>44929</v>
      </c>
      <c r="U10" s="17" vm="196">
        <f ca="1"/>
        <v>58.52</v>
      </c>
      <c r="V10" s="7">
        <f t="shared" ca="1" si="9"/>
        <v>-0.20112781954887227</v>
      </c>
      <c r="X10">
        <v>1</v>
      </c>
      <c r="AH10" s="11"/>
      <c r="AJ10" s="11"/>
      <c r="AK10" s="11" cm="1">
        <f t="array" ref="AK10">_FV(B10,"previous close",TRUE)</f>
        <v>48.27</v>
      </c>
      <c r="AL10" s="4">
        <f>AK10*X10</f>
        <v>48.27</v>
      </c>
      <c r="AM10" s="11">
        <f>AD10-AL10</f>
        <v>-48.27</v>
      </c>
    </row>
    <row r="11" spans="1:39" outlineLevel="1" x14ac:dyDescent="0.25">
      <c r="A11" s="20"/>
      <c r="B11" t="e" vm="197">
        <v>#VALUE!</v>
      </c>
      <c r="C11" t="str" cm="1">
        <f t="array" ref="C11">_FV(B11,"Name")</f>
        <v>HUNTINGTON BANCSHARES INCORPORATED</v>
      </c>
      <c r="D11" t="str" cm="1">
        <f t="array" ref="D11">_FV(B11,"Ticker symbol",TRUE)</f>
        <v>HBAN</v>
      </c>
      <c r="E11" cm="1">
        <f t="array" ref="E11">_FV(B11,"Price")</f>
        <v>10.435</v>
      </c>
      <c r="F11" s="1" cm="1">
        <f t="array" ref="F11">_FV(B11,"Change (%)",TRUE)</f>
        <v>-1.7420000000000001E-2</v>
      </c>
      <c r="G11" s="2" cm="1">
        <f t="array" ref="G11">_FV(B11,"52 week high",TRUE)</f>
        <v>15.74</v>
      </c>
      <c r="H11" s="2" cm="1">
        <f t="array" ref="H11">_FV(B11,"52 week low",TRUE)</f>
        <v>9.1301000000000005</v>
      </c>
      <c r="I11" s="3" cm="1">
        <f t="array" ref="I11">_FV(B11,"Market cap",TRUE)/1000000</f>
        <v>15110.662625000001</v>
      </c>
      <c r="J11" s="14" cm="1">
        <f t="array" ref="J11">_FV(B11,"Volume")</f>
        <v>5017365</v>
      </c>
      <c r="K11" s="14" cm="1">
        <f t="array" ref="K11">_FV(B11,"Volume average",TRUE)</f>
        <v>17121302</v>
      </c>
      <c r="L11" s="3">
        <f t="shared" si="0"/>
        <v>178.66078637000001</v>
      </c>
      <c r="P11" s="7">
        <f t="shared" si="6"/>
        <v>0.2930480987952902</v>
      </c>
      <c r="Q11" s="7">
        <f t="shared" si="7"/>
        <v>0.50838524197412549</v>
      </c>
      <c r="R11" s="7">
        <f t="shared" si="8"/>
        <v>0.14292285955246919</v>
      </c>
      <c r="S11" s="16">
        <f t="shared" si="5"/>
        <v>44929</v>
      </c>
      <c r="T11" cm="1" vm="2">
        <f t="array" aca="1" ref="T11:U11" ca="1">_xlfn.STOCKHISTORY(B11,S11,S11,0,0 )</f>
        <v>44929</v>
      </c>
      <c r="U11" s="17" vm="198">
        <f ca="1"/>
        <v>14.1</v>
      </c>
      <c r="V11" s="7">
        <f t="shared" ca="1" si="9"/>
        <v>-0.2599290780141843</v>
      </c>
      <c r="X11">
        <v>8</v>
      </c>
      <c r="AH11" s="11"/>
      <c r="AJ11" s="11"/>
      <c r="AK11" s="11" cm="1">
        <f t="array" ref="AK11">_FV(B11,"previous close",TRUE)</f>
        <v>10.62</v>
      </c>
      <c r="AL11" s="4">
        <f>AK11*X11</f>
        <v>84.96</v>
      </c>
      <c r="AM11" s="11">
        <f>AD11-AL11</f>
        <v>-84.96</v>
      </c>
    </row>
    <row r="12" spans="1:39" outlineLevel="1" x14ac:dyDescent="0.25">
      <c r="A12" s="20"/>
      <c r="B12" t="e" vm="199">
        <v>#VALUE!</v>
      </c>
      <c r="D12" t="str" cm="1">
        <f t="array" ref="D12">_FV(B12,"Ticker symbol",TRUE)</f>
        <v>EWBC</v>
      </c>
      <c r="E12" cm="1">
        <f t="array" ref="E12">_FV(B12,"Price")</f>
        <v>58.28</v>
      </c>
      <c r="F12" s="1" cm="1">
        <f t="array" ref="F12">_FV(B12,"Change (%)",TRUE)</f>
        <v>-1.4041999999999999E-2</v>
      </c>
      <c r="G12" s="2" cm="1">
        <f t="array" ref="G12">_FV(B12,"52 week high",TRUE)</f>
        <v>80.98</v>
      </c>
      <c r="H12" s="2" cm="1">
        <f t="array" ref="H12">_FV(B12,"52 week low",TRUE)</f>
        <v>33.86</v>
      </c>
      <c r="I12" s="3" cm="1">
        <f t="array" ref="I12">_FV(B12,"Market cap",TRUE)/1000000</f>
        <v>8245.6700359999995</v>
      </c>
      <c r="J12" s="14" cm="1">
        <f t="array" ref="J12">_FV(B12,"Volume")</f>
        <v>347784</v>
      </c>
      <c r="K12" s="14" cm="1">
        <f t="array" ref="K12">_FV(B12,"Volume average",TRUE)</f>
        <v>1111794</v>
      </c>
      <c r="L12" s="3">
        <f t="shared" si="0"/>
        <v>64.795354320000001</v>
      </c>
      <c r="P12" s="7">
        <f t="shared" si="6"/>
        <v>0.31281334491821328</v>
      </c>
      <c r="Q12" s="7">
        <f t="shared" si="7"/>
        <v>0.38949897048730264</v>
      </c>
      <c r="R12" s="7">
        <f t="shared" si="8"/>
        <v>0.72120496160661562</v>
      </c>
      <c r="S12" s="16">
        <f t="shared" si="5"/>
        <v>44929</v>
      </c>
      <c r="T12" cm="1" vm="2">
        <f t="array" aca="1" ref="T12:U12" ca="1">_xlfn.STOCKHISTORY(B12,S12,S12,0,0 )</f>
        <v>44929</v>
      </c>
      <c r="U12" s="17" vm="200">
        <f ca="1"/>
        <v>66.010000000000005</v>
      </c>
      <c r="V12" s="7">
        <f t="shared" ca="1" si="9"/>
        <v>-0.11710346917133774</v>
      </c>
      <c r="AH12" s="11"/>
      <c r="AJ12" s="11"/>
      <c r="AK12" s="11"/>
      <c r="AM12" s="11"/>
    </row>
    <row r="13" spans="1:39" x14ac:dyDescent="0.25">
      <c r="A13" s="20"/>
      <c r="B13" t="e" vm="201">
        <v>#VALUE!</v>
      </c>
      <c r="E13" cm="1">
        <f t="array" ref="E13">_FV(B13,"Price")</f>
        <v>55.34</v>
      </c>
      <c r="F13" s="1" cm="1">
        <f t="array" ref="F13">_FV(B13,"Change (%)",TRUE)</f>
        <v>-7.8879999999999992E-3</v>
      </c>
      <c r="G13" s="2" cm="1">
        <f t="array" ref="G13">_FV(B13,"52 week high",TRUE)</f>
        <v>82.87</v>
      </c>
      <c r="H13" s="2" cm="1">
        <f t="array" ref="H13">_FV(B13,"52 week low",TRUE)</f>
        <v>30.830100000000002</v>
      </c>
      <c r="I13" s="3" cm="1">
        <f t="array" ref="I13">_FV(B13,"Market cap",TRUE)/1000000</f>
        <v>2199.7965429999999</v>
      </c>
      <c r="J13" s="14" cm="1">
        <f t="array" ref="J13">_FV(B13,"Volume")</f>
        <v>176449</v>
      </c>
      <c r="K13" s="14" cm="1">
        <f t="array" ref="K13">_FV(B13,"Volume average",TRUE)</f>
        <v>474069</v>
      </c>
      <c r="L13" s="3">
        <f t="shared" si="0"/>
        <v>26.234978460000001</v>
      </c>
      <c r="P13" s="7">
        <f t="shared" si="6"/>
        <v>0.37220109308982446</v>
      </c>
      <c r="Q13" s="7">
        <f t="shared" si="7"/>
        <v>0.49747018431514278</v>
      </c>
      <c r="R13" s="7">
        <f t="shared" si="8"/>
        <v>0.79499904314290259</v>
      </c>
      <c r="S13" s="16">
        <f t="shared" si="5"/>
        <v>44929</v>
      </c>
      <c r="T13" cm="1" vm="2">
        <f t="array" aca="1" ref="T13:U13" ca="1">_xlfn.STOCKHISTORY(B13,S13,S13,0,0 )</f>
        <v>44929</v>
      </c>
      <c r="U13" s="17" vm="202">
        <f ca="1"/>
        <v>77.72</v>
      </c>
      <c r="V13" s="7">
        <f t="shared" ca="1" si="9"/>
        <v>-0.28795676788471436</v>
      </c>
    </row>
    <row r="14" spans="1:39" x14ac:dyDescent="0.25">
      <c r="B14" t="e" vm="203">
        <v>#VALUE!</v>
      </c>
      <c r="E14" cm="1">
        <f t="array" ref="E14">_FV(B14,"Price")</f>
        <v>9.7149999999999999</v>
      </c>
      <c r="F14" s="1" cm="1">
        <f t="array" ref="F14">_FV(B14,"Change (%)",TRUE)</f>
        <v>1.5459999999999998E-3</v>
      </c>
      <c r="G14" s="2" cm="1">
        <f t="array" ref="G14">_FV(B14,"52 week high",TRUE)</f>
        <v>14.22</v>
      </c>
      <c r="H14" s="2" cm="1">
        <f t="array" ref="H14">_FV(B14,"52 week low",TRUE)</f>
        <v>5.81</v>
      </c>
      <c r="I14" s="3" cm="1">
        <f t="array" ref="I14">_FV(B14,"Market cap",TRUE)/1000000</f>
        <v>7018.9437180000004</v>
      </c>
      <c r="J14" s="14" cm="1">
        <f t="array" ref="J14">_FV(B14,"Volume")</f>
        <v>4073629</v>
      </c>
      <c r="K14" s="14" cm="1">
        <f t="array" ref="K14">_FV(B14,"Volume average",TRUE)</f>
        <v>10681010</v>
      </c>
      <c r="L14" s="3">
        <f t="shared" si="0"/>
        <v>103.76601214999999</v>
      </c>
      <c r="P14" s="7">
        <f t="shared" si="6"/>
        <v>0.38138986856111923</v>
      </c>
      <c r="Q14" s="7">
        <f t="shared" si="7"/>
        <v>0.46371590324240874</v>
      </c>
      <c r="R14" s="7">
        <f t="shared" si="8"/>
        <v>0.67211703958691915</v>
      </c>
      <c r="S14" s="16">
        <f t="shared" si="5"/>
        <v>44929</v>
      </c>
      <c r="T14" cm="1" vm="2">
        <f t="array" aca="1" ref="T14:U14" ca="1">_xlfn.STOCKHISTORY(B14,S14,S14,0,0 )</f>
        <v>44929</v>
      </c>
      <c r="U14" s="17" vm="204">
        <f ca="1"/>
        <v>8.64</v>
      </c>
      <c r="V14" s="7">
        <f t="shared" ca="1" si="9"/>
        <v>0.12442129629629628</v>
      </c>
    </row>
    <row r="15" spans="1:39" outlineLevel="1" x14ac:dyDescent="0.25">
      <c r="A15" s="20"/>
      <c r="B15" t="e" vm="205">
        <v>#VALUE!</v>
      </c>
      <c r="C15" t="str" cm="1">
        <f t="array" ref="C15">_FV(B15,"Name")</f>
        <v>FIRST HORIZON CORPORATION</v>
      </c>
      <c r="D15" t="str" cm="1">
        <f t="array" ref="D15">_FV(B15,"Ticker symbol",TRUE)</f>
        <v>FHN</v>
      </c>
      <c r="E15" cm="1">
        <f t="array" ref="E15">_FV(B15,"Price")</f>
        <v>11.555</v>
      </c>
      <c r="F15" s="1" cm="1">
        <f t="array" ref="F15">_FV(B15,"Change (%)",TRUE)</f>
        <v>-2.5717E-2</v>
      </c>
      <c r="G15" s="2" cm="1">
        <f t="array" ref="G15">_FV(B15,"52 week high",TRUE)</f>
        <v>24.92</v>
      </c>
      <c r="H15" s="2" cm="1">
        <f t="array" ref="H15">_FV(B15,"52 week low",TRUE)</f>
        <v>8.99</v>
      </c>
      <c r="I15" s="3" cm="1">
        <f t="array" ref="I15">_FV(B15,"Market cap",TRUE)/1000000</f>
        <v>6455.8004540000002</v>
      </c>
      <c r="J15" s="14" cm="1">
        <f t="array" ref="J15">_FV(B15,"Volume")</f>
        <v>2357454</v>
      </c>
      <c r="K15" s="14" cm="1">
        <f t="array" ref="K15">_FV(B15,"Volume average",TRUE)</f>
        <v>7956599</v>
      </c>
      <c r="L15" s="3">
        <f t="shared" si="0"/>
        <v>91.938501444999986</v>
      </c>
      <c r="P15" s="7">
        <f t="shared" si="6"/>
        <v>0.29628915570584868</v>
      </c>
      <c r="Q15" s="7">
        <f t="shared" si="7"/>
        <v>1.156642146257032</v>
      </c>
      <c r="R15" s="7">
        <f t="shared" si="8"/>
        <v>0.28531701890989991</v>
      </c>
      <c r="S15" s="16">
        <f t="shared" si="5"/>
        <v>44929</v>
      </c>
      <c r="T15" cm="1" vm="2">
        <f t="array" aca="1" ref="T15:U15" ca="1">_xlfn.STOCKHISTORY(B15,S15,S15,0,0 )</f>
        <v>44929</v>
      </c>
      <c r="U15" s="17" vm="206">
        <f ca="1"/>
        <v>24.46</v>
      </c>
      <c r="V15" s="7">
        <f t="shared" ca="1" si="9"/>
        <v>-0.52759607522485696</v>
      </c>
      <c r="X15">
        <v>1</v>
      </c>
      <c r="AH15" s="11"/>
      <c r="AJ15" s="11"/>
      <c r="AK15" s="11" cm="1">
        <f t="array" ref="AK15">_FV(B15,"previous close",TRUE)</f>
        <v>11.86</v>
      </c>
      <c r="AL15" s="4">
        <f>AK15*X15</f>
        <v>11.86</v>
      </c>
      <c r="AM15" s="11">
        <f>AD15-AL15</f>
        <v>-11.86</v>
      </c>
    </row>
    <row r="16" spans="1:39" outlineLevel="1" x14ac:dyDescent="0.25">
      <c r="A16" s="20"/>
      <c r="P16" s="1"/>
      <c r="S16" s="16"/>
      <c r="T16"/>
      <c r="AH16" s="11"/>
      <c r="AJ16" s="11"/>
      <c r="AK16" s="11"/>
      <c r="AM16" s="11"/>
    </row>
    <row r="17" spans="1:39" outlineLevel="1" x14ac:dyDescent="0.25">
      <c r="A17" s="20"/>
      <c r="B17" t="e" vm="177">
        <v>#VALUE!</v>
      </c>
      <c r="C17" t="str" cm="1">
        <f t="array" ref="C17">_FV(B17,"Name")</f>
        <v>SPDR S&amp;P Reg Banking ETF</v>
      </c>
      <c r="D17" t="str" cm="1">
        <f t="array" ref="D17">_FV(B17,"Ticker symbol",TRUE)</f>
        <v>KRE</v>
      </c>
      <c r="E17" cm="1">
        <f t="array" ref="E17">_FV(B17,"Price")</f>
        <v>43</v>
      </c>
      <c r="F17" s="1" cm="1">
        <f t="array" ref="F17">_FV(B17,"Change (%)",TRUE)</f>
        <v>-1.4213999999999999E-2</v>
      </c>
      <c r="G17" s="2" cm="1">
        <f t="array" ref="G17">_FV(B17,"52 week high",TRUE)</f>
        <v>65.97</v>
      </c>
      <c r="H17" s="2" cm="1">
        <f t="array" ref="H17">_FV(B17,"52 week low",TRUE)</f>
        <v>34.520000000000003</v>
      </c>
      <c r="I17" s="3" cm="1">
        <f t="array" ref="I17">_FV(B17,"Market cap",TRUE)/1000000</f>
        <v>2590.9536772299998</v>
      </c>
      <c r="J17" s="14" cm="1">
        <f t="array" ref="J17">_FV(B17,"Volume")</f>
        <v>9402470</v>
      </c>
      <c r="K17" s="14" cm="1">
        <f t="array" ref="K17">_FV(B17,"Volume average",TRUE)</f>
        <v>18996927</v>
      </c>
      <c r="L17" s="3">
        <f>K17*E17/1000000</f>
        <v>816.86786099999995</v>
      </c>
      <c r="P17" s="7">
        <f>J17/K17</f>
        <v>0.49494689325278768</v>
      </c>
      <c r="Q17" s="7">
        <f>G17/E17-1</f>
        <v>0.53418604651162793</v>
      </c>
      <c r="R17" s="7">
        <f>E17/H17-1</f>
        <v>0.24565469293163367</v>
      </c>
      <c r="S17" s="16">
        <f t="shared" si="5"/>
        <v>44929</v>
      </c>
      <c r="T17" cm="1" vm="2">
        <f t="array" aca="1" ref="T17:U17" ca="1">_xlfn.STOCKHISTORY(B17,S17,S17,0,0 )</f>
        <v>44929</v>
      </c>
      <c r="U17" s="17" vm="178">
        <f ca="1"/>
        <v>58.33</v>
      </c>
      <c r="V17" s="7">
        <f ca="1">E17/U17-1</f>
        <v>-0.26281501800102858</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2023-11-06T18:09:21Z</dcterms:modified>
</cp:coreProperties>
</file>